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51. MARÇO 2026\"/>
    </mc:Choice>
  </mc:AlternateContent>
  <xr:revisionPtr revIDLastSave="0" documentId="8_{6DAE1553-A477-407E-955A-6D407DBACBE7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95" r:id="rId14"/>
    <sheet name="13" sheetId="94" r:id="rId15"/>
    <sheet name="14" sheetId="96" r:id="rId16"/>
    <sheet name="15" sheetId="97" r:id="rId17"/>
    <sheet name="16" sheetId="98" r:id="rId18"/>
    <sheet name="17" sheetId="99" r:id="rId19"/>
    <sheet name="18" sheetId="100" r:id="rId20"/>
    <sheet name="19" sheetId="101" r:id="rId21"/>
    <sheet name="20" sheetId="65" r:id="rId22"/>
    <sheet name="21" sheetId="66" r:id="rId23"/>
    <sheet name="22" sheetId="67" r:id="rId24"/>
    <sheet name="23" sheetId="68" r:id="rId25"/>
    <sheet name="24" sheetId="69" r:id="rId26"/>
    <sheet name="25" sheetId="70" r:id="rId27"/>
    <sheet name="1 (2)" sheetId="49" state="hidden" r:id="rId28"/>
  </sheets>
  <externalReferences>
    <externalReference r:id="rId29"/>
    <externalReference r:id="rId30"/>
  </externalReferences>
  <definedNames>
    <definedName name="_xlnm.Print_Area" localSheetId="2">'1'!$A$1:$W$36</definedName>
    <definedName name="_xlnm.Print_Area" localSheetId="12">'11'!$A$1:$AG$92</definedName>
    <definedName name="_xlnm.Print_Area" localSheetId="14">'13'!$A$1:$AG$92</definedName>
    <definedName name="_xlnm.Print_Area" localSheetId="16">'15'!$A$1:$AG$92</definedName>
    <definedName name="_xlnm.Print_Area" localSheetId="18">'17'!$A$1:$AG$92</definedName>
    <definedName name="_xlnm.Print_Area" localSheetId="20">'19'!$A$1:$AG$92</definedName>
    <definedName name="_xlnm.Print_Area" localSheetId="3">'2'!$A$1:$BF$68</definedName>
    <definedName name="_xlnm.Print_Area" localSheetId="21">'20'!$A$1:$R$8</definedName>
    <definedName name="_xlnm.Print_Area" localSheetId="22">'21'!$A$1:$P$84</definedName>
    <definedName name="_xlnm.Print_Area" localSheetId="23">'22'!$A$1:$R$8</definedName>
    <definedName name="_xlnm.Print_Area" localSheetId="24">'23'!$A$1:$P$96</definedName>
    <definedName name="_xlnm.Print_Area" localSheetId="25">'24'!$A$1:$R$8</definedName>
    <definedName name="_xlnm.Print_Area" localSheetId="26">'25'!$A$1:$P$95</definedName>
    <definedName name="_xlnm.Print_Area" localSheetId="4">'3'!$A$1:$BF$68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7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'11'!$A$1:$AG$92</definedName>
    <definedName name="Z_D2454DF7_9151_402B_B9E4_208D72282370_.wvu.PrintArea" localSheetId="14" hidden="1">'13'!$A$1:$AG$92</definedName>
    <definedName name="Z_D2454DF7_9151_402B_B9E4_208D72282370_.wvu.PrintArea" localSheetId="16" hidden="1">'15'!$A$1:$AG$92</definedName>
    <definedName name="Z_D2454DF7_9151_402B_B9E4_208D72282370_.wvu.PrintArea" localSheetId="18" hidden="1">'17'!$A$1:$AG$92</definedName>
    <definedName name="Z_D2454DF7_9151_402B_B9E4_208D72282370_.wvu.PrintArea" localSheetId="20" hidden="1">'19'!$A$1:$AG$92</definedName>
    <definedName name="Z_D2454DF7_9151_402B_B9E4_208D72282370_.wvu.PrintArea" localSheetId="21" hidden="1">'20'!$A$1:$R$8</definedName>
    <definedName name="Z_D2454DF7_9151_402B_B9E4_208D72282370_.wvu.PrintArea" localSheetId="22" hidden="1">'21'!$A$1:$P$84</definedName>
    <definedName name="Z_D2454DF7_9151_402B_B9E4_208D72282370_.wvu.PrintArea" localSheetId="23" hidden="1">'22'!$A$1:$R$8</definedName>
    <definedName name="Z_D2454DF7_9151_402B_B9E4_208D72282370_.wvu.PrintArea" localSheetId="24" hidden="1">'23'!$A$1:$P$96</definedName>
    <definedName name="Z_D2454DF7_9151_402B_B9E4_208D72282370_.wvu.PrintArea" localSheetId="25" hidden="1">'24'!$A$1:$R$8</definedName>
    <definedName name="Z_D2454DF7_9151_402B_B9E4_208D72282370_.wvu.PrintArea" localSheetId="26" hidden="1">'25'!$A$1:$P$95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92" l="1"/>
  <c r="AM64" i="92"/>
  <c r="AL64" i="92"/>
  <c r="BE31" i="92"/>
  <c r="BE20" i="92"/>
  <c r="BE9" i="92"/>
  <c r="BF9" i="92" s="1"/>
  <c r="S7" i="92"/>
  <c r="S8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AK63" i="92"/>
  <c r="AL63" i="92"/>
  <c r="V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R63" i="92"/>
  <c r="B63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AK41" i="92"/>
  <c r="AL41" i="92"/>
  <c r="V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R41" i="92"/>
  <c r="B41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AK19" i="92"/>
  <c r="AL19" i="92"/>
  <c r="V19" i="92"/>
  <c r="O19" i="92"/>
  <c r="P19" i="92"/>
  <c r="Q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B19" i="92"/>
  <c r="R64" i="91"/>
  <c r="BE64" i="91"/>
  <c r="BF64" i="91" s="1"/>
  <c r="BE53" i="91"/>
  <c r="BF53" i="91"/>
  <c r="BF42" i="91"/>
  <c r="BF43" i="91"/>
  <c r="BF44" i="91"/>
  <c r="BF45" i="91"/>
  <c r="BE42" i="91"/>
  <c r="BE31" i="91"/>
  <c r="BF31" i="91"/>
  <c r="BC7" i="91"/>
  <c r="BD7" i="91"/>
  <c r="BC8" i="91"/>
  <c r="BD8" i="91"/>
  <c r="BC9" i="91"/>
  <c r="BD9" i="91"/>
  <c r="BC10" i="91"/>
  <c r="BD10" i="91"/>
  <c r="BC11" i="91"/>
  <c r="BD11" i="91"/>
  <c r="BC12" i="91"/>
  <c r="BD12" i="91"/>
  <c r="BC13" i="91"/>
  <c r="BD13" i="91"/>
  <c r="BC14" i="91"/>
  <c r="BD14" i="91"/>
  <c r="BC15" i="91"/>
  <c r="BD15" i="91"/>
  <c r="BC16" i="91"/>
  <c r="BD16" i="91"/>
  <c r="BC17" i="91"/>
  <c r="BD17" i="91"/>
  <c r="BC18" i="91"/>
  <c r="BD18" i="91"/>
  <c r="BC19" i="91"/>
  <c r="BD19" i="91"/>
  <c r="BC20" i="91"/>
  <c r="BD20" i="91"/>
  <c r="BC21" i="91"/>
  <c r="BD21" i="91"/>
  <c r="BC22" i="91"/>
  <c r="BD22" i="91"/>
  <c r="BC23" i="91"/>
  <c r="BD23" i="91"/>
  <c r="R20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AK63" i="91"/>
  <c r="AL63" i="91"/>
  <c r="V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R63" i="91"/>
  <c r="B63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AK41" i="91"/>
  <c r="AL41" i="91"/>
  <c r="V41" i="91"/>
  <c r="R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AK19" i="91"/>
  <c r="AL19" i="91"/>
  <c r="V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R19" i="91"/>
  <c r="B19" i="91"/>
  <c r="N72" i="70"/>
  <c r="O72" i="70"/>
  <c r="P72" i="70"/>
  <c r="N73" i="70"/>
  <c r="O73" i="70"/>
  <c r="P73" i="70"/>
  <c r="N74" i="70"/>
  <c r="O74" i="70"/>
  <c r="P74" i="70"/>
  <c r="N75" i="70"/>
  <c r="O75" i="70"/>
  <c r="P75" i="70"/>
  <c r="N76" i="70"/>
  <c r="O76" i="70"/>
  <c r="P76" i="70"/>
  <c r="N77" i="70"/>
  <c r="O77" i="70"/>
  <c r="P77" i="70"/>
  <c r="N78" i="70"/>
  <c r="O78" i="70"/>
  <c r="P78" i="70"/>
  <c r="N79" i="70"/>
  <c r="O79" i="70"/>
  <c r="P79" i="70"/>
  <c r="N80" i="70"/>
  <c r="O80" i="70"/>
  <c r="P80" i="70"/>
  <c r="O81" i="70"/>
  <c r="N82" i="70"/>
  <c r="O82" i="70"/>
  <c r="P82" i="70"/>
  <c r="N83" i="70"/>
  <c r="O83" i="70"/>
  <c r="P83" i="70"/>
  <c r="O84" i="70"/>
  <c r="N85" i="70"/>
  <c r="O85" i="70"/>
  <c r="P85" i="70"/>
  <c r="N86" i="70"/>
  <c r="O86" i="70"/>
  <c r="P86" i="70"/>
  <c r="O87" i="70"/>
  <c r="O88" i="70"/>
  <c r="N89" i="70"/>
  <c r="O89" i="70"/>
  <c r="P89" i="70"/>
  <c r="O90" i="70"/>
  <c r="N91" i="70"/>
  <c r="O91" i="70"/>
  <c r="P91" i="70"/>
  <c r="O92" i="70"/>
  <c r="O93" i="70"/>
  <c r="L72" i="70"/>
  <c r="L73" i="70"/>
  <c r="L74" i="70"/>
  <c r="L75" i="70"/>
  <c r="L76" i="70"/>
  <c r="L77" i="70"/>
  <c r="L78" i="70"/>
  <c r="L79" i="70"/>
  <c r="L80" i="70"/>
  <c r="L82" i="70"/>
  <c r="L83" i="70"/>
  <c r="L85" i="70"/>
  <c r="L86" i="70"/>
  <c r="L89" i="70"/>
  <c r="L91" i="70"/>
  <c r="F72" i="70"/>
  <c r="F73" i="70"/>
  <c r="F74" i="70"/>
  <c r="F75" i="70"/>
  <c r="F76" i="70"/>
  <c r="F77" i="70"/>
  <c r="F78" i="70"/>
  <c r="F79" i="70"/>
  <c r="F80" i="70"/>
  <c r="F82" i="70"/>
  <c r="F83" i="70"/>
  <c r="F85" i="70"/>
  <c r="F86" i="70"/>
  <c r="F89" i="70"/>
  <c r="F91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N12" i="70"/>
  <c r="O12" i="70"/>
  <c r="P12" i="70"/>
  <c r="N13" i="70"/>
  <c r="O13" i="70"/>
  <c r="P13" i="70"/>
  <c r="N14" i="70"/>
  <c r="O14" i="70"/>
  <c r="P14" i="70"/>
  <c r="N15" i="70"/>
  <c r="O15" i="70"/>
  <c r="P15" i="70"/>
  <c r="N16" i="70"/>
  <c r="O16" i="70"/>
  <c r="P16" i="70"/>
  <c r="N17" i="70"/>
  <c r="O17" i="70"/>
  <c r="P17" i="70"/>
  <c r="N18" i="70"/>
  <c r="O18" i="70"/>
  <c r="P18" i="70"/>
  <c r="N19" i="70"/>
  <c r="O19" i="70"/>
  <c r="P19" i="70"/>
  <c r="N20" i="70"/>
  <c r="O20" i="70"/>
  <c r="P20" i="70"/>
  <c r="N21" i="70"/>
  <c r="O21" i="70"/>
  <c r="P21" i="70"/>
  <c r="N22" i="70"/>
  <c r="O22" i="70"/>
  <c r="P22" i="70"/>
  <c r="N23" i="70"/>
  <c r="O23" i="70"/>
  <c r="P23" i="70"/>
  <c r="N24" i="70"/>
  <c r="O24" i="70"/>
  <c r="P24" i="70"/>
  <c r="N25" i="70"/>
  <c r="O25" i="70"/>
  <c r="P25" i="70"/>
  <c r="N26" i="70"/>
  <c r="O26" i="70"/>
  <c r="P26" i="70"/>
  <c r="N27" i="70"/>
  <c r="O27" i="70"/>
  <c r="P27" i="70"/>
  <c r="N28" i="70"/>
  <c r="O28" i="70"/>
  <c r="P28" i="70"/>
  <c r="N29" i="70"/>
  <c r="O29" i="70"/>
  <c r="P29" i="70"/>
  <c r="N30" i="70"/>
  <c r="O30" i="70"/>
  <c r="P30" i="70"/>
  <c r="N31" i="70"/>
  <c r="O31" i="70"/>
  <c r="P31" i="70"/>
  <c r="L27" i="70"/>
  <c r="L28" i="70"/>
  <c r="L29" i="70"/>
  <c r="L30" i="70"/>
  <c r="L31" i="70"/>
  <c r="L13" i="70"/>
  <c r="L14" i="70"/>
  <c r="L15" i="70"/>
  <c r="L16" i="70"/>
  <c r="L17" i="70"/>
  <c r="L18" i="70"/>
  <c r="L19" i="70"/>
  <c r="L20" i="70"/>
  <c r="L21" i="70"/>
  <c r="L22" i="70"/>
  <c r="L23" i="70"/>
  <c r="L24" i="70"/>
  <c r="L25" i="70"/>
  <c r="L26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N84" i="68"/>
  <c r="O84" i="68"/>
  <c r="P84" i="68"/>
  <c r="N85" i="68"/>
  <c r="O85" i="68"/>
  <c r="P85" i="68"/>
  <c r="N86" i="68"/>
  <c r="O86" i="68"/>
  <c r="P86" i="68"/>
  <c r="N87" i="68"/>
  <c r="O87" i="68"/>
  <c r="P87" i="68"/>
  <c r="L84" i="68"/>
  <c r="L85" i="68"/>
  <c r="F84" i="68"/>
  <c r="F85" i="68"/>
  <c r="N73" i="66"/>
  <c r="O73" i="66"/>
  <c r="P73" i="66"/>
  <c r="N74" i="66"/>
  <c r="O74" i="66"/>
  <c r="P74" i="66"/>
  <c r="N75" i="66"/>
  <c r="O75" i="66"/>
  <c r="P75" i="66"/>
  <c r="O76" i="66"/>
  <c r="N77" i="66"/>
  <c r="O77" i="66"/>
  <c r="P77" i="66"/>
  <c r="O78" i="66"/>
  <c r="N79" i="66"/>
  <c r="O79" i="66"/>
  <c r="P79" i="66"/>
  <c r="N80" i="66"/>
  <c r="O80" i="66"/>
  <c r="P80" i="66"/>
  <c r="N81" i="66"/>
  <c r="O81" i="66"/>
  <c r="P81" i="66"/>
  <c r="N82" i="66"/>
  <c r="O82" i="66"/>
  <c r="P82" i="66"/>
  <c r="L73" i="66"/>
  <c r="L74" i="66"/>
  <c r="L75" i="66"/>
  <c r="L77" i="66"/>
  <c r="L79" i="66"/>
  <c r="L80" i="66"/>
  <c r="L81" i="66"/>
  <c r="L82" i="66"/>
  <c r="F73" i="66"/>
  <c r="F74" i="66"/>
  <c r="F75" i="66"/>
  <c r="F77" i="66"/>
  <c r="F79" i="66"/>
  <c r="F80" i="66"/>
  <c r="F81" i="66"/>
  <c r="F82" i="66"/>
  <c r="O19" i="66"/>
  <c r="N20" i="66"/>
  <c r="O20" i="66"/>
  <c r="P20" i="66"/>
  <c r="N21" i="66"/>
  <c r="O21" i="66"/>
  <c r="P21" i="66"/>
  <c r="N22" i="66"/>
  <c r="O22" i="66"/>
  <c r="P22" i="66"/>
  <c r="N23" i="66"/>
  <c r="O23" i="66"/>
  <c r="P23" i="66"/>
  <c r="O24" i="66"/>
  <c r="N25" i="66"/>
  <c r="O25" i="66"/>
  <c r="P25" i="66"/>
  <c r="O26" i="66"/>
  <c r="N27" i="66"/>
  <c r="O27" i="66"/>
  <c r="P27" i="66"/>
  <c r="N28" i="66"/>
  <c r="O28" i="66"/>
  <c r="P28" i="66"/>
  <c r="N29" i="66"/>
  <c r="O29" i="66"/>
  <c r="P29" i="66"/>
  <c r="L20" i="66"/>
  <c r="L21" i="66"/>
  <c r="L22" i="66"/>
  <c r="L23" i="66"/>
  <c r="L25" i="66"/>
  <c r="L27" i="66"/>
  <c r="L28" i="66"/>
  <c r="L29" i="66"/>
  <c r="F20" i="66"/>
  <c r="F21" i="66"/>
  <c r="F22" i="66"/>
  <c r="F23" i="66"/>
  <c r="F25" i="66"/>
  <c r="F27" i="66"/>
  <c r="F28" i="66"/>
  <c r="F29" i="66"/>
  <c r="AI77" i="101"/>
  <c r="AJ77" i="101"/>
  <c r="AK77" i="101"/>
  <c r="AL77" i="101"/>
  <c r="AM77" i="101"/>
  <c r="AN77" i="101"/>
  <c r="AO77" i="101"/>
  <c r="AP77" i="101"/>
  <c r="AQ77" i="101"/>
  <c r="AJ78" i="101"/>
  <c r="AK78" i="101"/>
  <c r="AL78" i="101"/>
  <c r="AM78" i="101"/>
  <c r="AN78" i="101"/>
  <c r="AP78" i="101"/>
  <c r="AQ78" i="101"/>
  <c r="AI79" i="101"/>
  <c r="AJ79" i="101"/>
  <c r="AK79" i="101"/>
  <c r="AL79" i="101"/>
  <c r="AM79" i="101"/>
  <c r="AN79" i="101"/>
  <c r="AO79" i="101"/>
  <c r="AP79" i="101"/>
  <c r="AQ79" i="101"/>
  <c r="AI80" i="101"/>
  <c r="AJ80" i="101"/>
  <c r="AK80" i="101"/>
  <c r="AL80" i="101"/>
  <c r="AM80" i="101"/>
  <c r="AN80" i="101"/>
  <c r="AO80" i="101"/>
  <c r="AP80" i="101"/>
  <c r="AQ80" i="101"/>
  <c r="AI81" i="101"/>
  <c r="AJ81" i="101"/>
  <c r="AK81" i="101"/>
  <c r="AL81" i="101"/>
  <c r="AM81" i="101"/>
  <c r="AN81" i="101"/>
  <c r="AO81" i="101"/>
  <c r="AP81" i="101"/>
  <c r="AQ81" i="101"/>
  <c r="AI82" i="101"/>
  <c r="AJ82" i="101"/>
  <c r="AK82" i="101"/>
  <c r="AL82" i="101"/>
  <c r="AM82" i="101"/>
  <c r="AN82" i="101"/>
  <c r="AO82" i="101"/>
  <c r="AP82" i="101"/>
  <c r="AQ82" i="101"/>
  <c r="AI83" i="101"/>
  <c r="AJ83" i="101"/>
  <c r="AK83" i="101"/>
  <c r="AL83" i="101"/>
  <c r="AM83" i="101"/>
  <c r="AN83" i="101"/>
  <c r="AO83" i="101"/>
  <c r="AP83" i="101"/>
  <c r="AQ83" i="101"/>
  <c r="AI84" i="101"/>
  <c r="AJ84" i="101"/>
  <c r="AK84" i="101"/>
  <c r="AL84" i="101"/>
  <c r="AM84" i="101"/>
  <c r="AN84" i="101"/>
  <c r="AO84" i="101"/>
  <c r="AP84" i="101"/>
  <c r="AQ84" i="101"/>
  <c r="AI85" i="101"/>
  <c r="AJ85" i="101"/>
  <c r="AK85" i="101"/>
  <c r="AL85" i="101"/>
  <c r="AM85" i="101"/>
  <c r="AN85" i="101"/>
  <c r="AO85" i="101"/>
  <c r="AP85" i="101"/>
  <c r="AQ85" i="101"/>
  <c r="AI86" i="101"/>
  <c r="AJ86" i="101"/>
  <c r="AK86" i="101"/>
  <c r="AL86" i="101"/>
  <c r="AM86" i="101"/>
  <c r="AN86" i="101"/>
  <c r="AO86" i="101"/>
  <c r="AP86" i="101"/>
  <c r="AQ86" i="101"/>
  <c r="AJ87" i="101"/>
  <c r="AK87" i="101"/>
  <c r="AL87" i="101"/>
  <c r="AM87" i="101"/>
  <c r="AN87" i="101"/>
  <c r="AP87" i="101"/>
  <c r="AQ87" i="101"/>
  <c r="AI88" i="101"/>
  <c r="AJ88" i="101"/>
  <c r="AK88" i="101"/>
  <c r="AM88" i="101"/>
  <c r="AN88" i="101"/>
  <c r="AO88" i="101"/>
  <c r="AP88" i="101"/>
  <c r="AQ88" i="101"/>
  <c r="AJ89" i="101"/>
  <c r="AK89" i="101"/>
  <c r="AM89" i="101"/>
  <c r="AN89" i="101"/>
  <c r="AP89" i="101"/>
  <c r="AQ89" i="101"/>
  <c r="AI90" i="101"/>
  <c r="AJ90" i="101"/>
  <c r="AK90" i="101"/>
  <c r="AL90" i="101"/>
  <c r="AM90" i="101"/>
  <c r="AN90" i="101"/>
  <c r="AO90" i="101"/>
  <c r="AP90" i="101"/>
  <c r="AQ90" i="101"/>
  <c r="AI91" i="101"/>
  <c r="AJ91" i="101"/>
  <c r="AK91" i="101"/>
  <c r="AL91" i="101"/>
  <c r="AM91" i="101"/>
  <c r="AN91" i="101"/>
  <c r="AO91" i="101"/>
  <c r="AP91" i="101"/>
  <c r="AQ91" i="101"/>
  <c r="AJ92" i="101"/>
  <c r="AK92" i="101"/>
  <c r="AL92" i="101"/>
  <c r="AM92" i="101"/>
  <c r="AN92" i="101"/>
  <c r="AP92" i="101"/>
  <c r="AQ92" i="101"/>
  <c r="AJ93" i="101"/>
  <c r="AK93" i="101"/>
  <c r="AL93" i="101"/>
  <c r="AM93" i="101"/>
  <c r="AN93" i="101"/>
  <c r="AP93" i="101"/>
  <c r="AQ93" i="101"/>
  <c r="AI94" i="101"/>
  <c r="AJ94" i="101"/>
  <c r="AK94" i="101"/>
  <c r="AL94" i="101"/>
  <c r="AM94" i="101"/>
  <c r="AN94" i="101"/>
  <c r="AO94" i="101"/>
  <c r="AP94" i="101"/>
  <c r="AQ94" i="101"/>
  <c r="AI95" i="101"/>
  <c r="AJ95" i="101"/>
  <c r="AK95" i="101"/>
  <c r="AL95" i="101"/>
  <c r="AM95" i="101"/>
  <c r="AN95" i="101"/>
  <c r="AO95" i="101"/>
  <c r="AP95" i="101"/>
  <c r="AQ95" i="101"/>
  <c r="AE79" i="101"/>
  <c r="AF79" i="101"/>
  <c r="AG79" i="101"/>
  <c r="AE80" i="101"/>
  <c r="AF80" i="101"/>
  <c r="AG80" i="101"/>
  <c r="AE81" i="101"/>
  <c r="AF81" i="101"/>
  <c r="AG81" i="101"/>
  <c r="AE82" i="101"/>
  <c r="AF82" i="101"/>
  <c r="AG82" i="101"/>
  <c r="AE83" i="101"/>
  <c r="AF83" i="101"/>
  <c r="AG83" i="101"/>
  <c r="AE84" i="101"/>
  <c r="AF84" i="101"/>
  <c r="AG84" i="101"/>
  <c r="AE85" i="101"/>
  <c r="AF85" i="101"/>
  <c r="AG85" i="101"/>
  <c r="AE86" i="101"/>
  <c r="AF86" i="101"/>
  <c r="AG86" i="101"/>
  <c r="AF87" i="101"/>
  <c r="AG87" i="101"/>
  <c r="AE88" i="101"/>
  <c r="AF88" i="101"/>
  <c r="AG88" i="101"/>
  <c r="AF89" i="101"/>
  <c r="AG89" i="101"/>
  <c r="AE90" i="101"/>
  <c r="AF90" i="101"/>
  <c r="AG90" i="101"/>
  <c r="AE91" i="101"/>
  <c r="AF91" i="101"/>
  <c r="AG91" i="101"/>
  <c r="AF92" i="101"/>
  <c r="AG92" i="101"/>
  <c r="AF93" i="101"/>
  <c r="AG93" i="101"/>
  <c r="AE94" i="101"/>
  <c r="AF94" i="101"/>
  <c r="AG94" i="101"/>
  <c r="AE95" i="101"/>
  <c r="AF95" i="101"/>
  <c r="AG95" i="101"/>
  <c r="N89" i="101"/>
  <c r="O89" i="101"/>
  <c r="P89" i="101"/>
  <c r="N90" i="101"/>
  <c r="O90" i="101"/>
  <c r="P90" i="101"/>
  <c r="N91" i="101"/>
  <c r="O91" i="101"/>
  <c r="P91" i="101"/>
  <c r="N92" i="101"/>
  <c r="O92" i="101"/>
  <c r="P92" i="101"/>
  <c r="N93" i="101"/>
  <c r="O93" i="101"/>
  <c r="P93" i="101"/>
  <c r="AO57" i="101"/>
  <c r="AP57" i="101"/>
  <c r="AQ57" i="101"/>
  <c r="AO58" i="101"/>
  <c r="AP58" i="101"/>
  <c r="AQ58" i="101"/>
  <c r="AE60" i="101"/>
  <c r="AL58" i="101"/>
  <c r="AM58" i="101"/>
  <c r="AN58" i="101"/>
  <c r="AI57" i="101"/>
  <c r="AJ57" i="101"/>
  <c r="AK57" i="101"/>
  <c r="AI58" i="101"/>
  <c r="AJ58" i="101"/>
  <c r="AK58" i="101"/>
  <c r="AJ59" i="101"/>
  <c r="AK59" i="101"/>
  <c r="AE57" i="101"/>
  <c r="AF57" i="101"/>
  <c r="AG57" i="101"/>
  <c r="AE58" i="101"/>
  <c r="AF58" i="101"/>
  <c r="AG58" i="101"/>
  <c r="N57" i="101"/>
  <c r="O57" i="101"/>
  <c r="P57" i="101"/>
  <c r="N58" i="101"/>
  <c r="O58" i="101"/>
  <c r="P58" i="101"/>
  <c r="O59" i="101"/>
  <c r="P59" i="101"/>
  <c r="AO89" i="99"/>
  <c r="AP89" i="99"/>
  <c r="AQ89" i="99"/>
  <c r="AO90" i="99"/>
  <c r="AP90" i="99"/>
  <c r="AQ90" i="99"/>
  <c r="AO91" i="99"/>
  <c r="AP91" i="99"/>
  <c r="AQ91" i="99"/>
  <c r="AO92" i="99"/>
  <c r="AP92" i="99"/>
  <c r="AQ92" i="99"/>
  <c r="AO93" i="99"/>
  <c r="AP93" i="99"/>
  <c r="AQ93" i="99"/>
  <c r="AO95" i="99"/>
  <c r="AP95" i="99"/>
  <c r="AQ95" i="99"/>
  <c r="AI89" i="99"/>
  <c r="AJ89" i="99"/>
  <c r="AK89" i="99"/>
  <c r="AL89" i="99"/>
  <c r="AM89" i="99"/>
  <c r="AN89" i="99"/>
  <c r="AI90" i="99"/>
  <c r="AJ90" i="99"/>
  <c r="AK90" i="99"/>
  <c r="AL90" i="99"/>
  <c r="AM90" i="99"/>
  <c r="AN90" i="99"/>
  <c r="AI91" i="99"/>
  <c r="AJ91" i="99"/>
  <c r="AK91" i="99"/>
  <c r="AL91" i="99"/>
  <c r="AM91" i="99"/>
  <c r="AN91" i="99"/>
  <c r="AI92" i="99"/>
  <c r="AJ92" i="99"/>
  <c r="AK92" i="99"/>
  <c r="AL92" i="99"/>
  <c r="AM92" i="99"/>
  <c r="AN92" i="99"/>
  <c r="AI93" i="99"/>
  <c r="AJ93" i="99"/>
  <c r="AK93" i="99"/>
  <c r="AL93" i="99"/>
  <c r="AM93" i="99"/>
  <c r="AN93" i="99"/>
  <c r="AL94" i="99"/>
  <c r="AM94" i="99"/>
  <c r="AN94" i="99"/>
  <c r="AI95" i="99"/>
  <c r="AJ95" i="99"/>
  <c r="AK95" i="99"/>
  <c r="AL95" i="99"/>
  <c r="AM95" i="99"/>
  <c r="AN95" i="99"/>
  <c r="AE89" i="99"/>
  <c r="AF89" i="99"/>
  <c r="AG89" i="99"/>
  <c r="AE90" i="99"/>
  <c r="AF90" i="99"/>
  <c r="AG90" i="99"/>
  <c r="AE91" i="99"/>
  <c r="AF91" i="99"/>
  <c r="AG91" i="99"/>
  <c r="AE92" i="99"/>
  <c r="AF92" i="99"/>
  <c r="AG92" i="99"/>
  <c r="AE93" i="99"/>
  <c r="AF93" i="99"/>
  <c r="AG93" i="99"/>
  <c r="AE95" i="99"/>
  <c r="AF95" i="99"/>
  <c r="AG95" i="99"/>
  <c r="N89" i="99"/>
  <c r="O89" i="99"/>
  <c r="P89" i="99"/>
  <c r="N90" i="99"/>
  <c r="O90" i="99"/>
  <c r="P90" i="99"/>
  <c r="N91" i="99"/>
  <c r="O91" i="99"/>
  <c r="P91" i="99"/>
  <c r="N92" i="99"/>
  <c r="O92" i="99"/>
  <c r="P92" i="99"/>
  <c r="N93" i="99"/>
  <c r="O93" i="99"/>
  <c r="P93" i="99"/>
  <c r="N95" i="99"/>
  <c r="O95" i="99"/>
  <c r="P95" i="99"/>
  <c r="AO53" i="99"/>
  <c r="AP53" i="99"/>
  <c r="AQ53" i="99"/>
  <c r="AO54" i="99"/>
  <c r="AP54" i="99"/>
  <c r="AQ54" i="99"/>
  <c r="AO55" i="99"/>
  <c r="AP55" i="99"/>
  <c r="AQ55" i="99"/>
  <c r="AO56" i="99"/>
  <c r="AP56" i="99"/>
  <c r="AQ56" i="99"/>
  <c r="AO57" i="99"/>
  <c r="AP57" i="99"/>
  <c r="AQ57" i="99"/>
  <c r="AO58" i="99"/>
  <c r="AP58" i="99"/>
  <c r="AQ58" i="99"/>
  <c r="AO59" i="99"/>
  <c r="AP59" i="99"/>
  <c r="AQ59" i="99"/>
  <c r="AO60" i="99"/>
  <c r="AP60" i="99"/>
  <c r="AQ60" i="99"/>
  <c r="AO61" i="99"/>
  <c r="AP61" i="99"/>
  <c r="AQ61" i="99"/>
  <c r="AO62" i="99"/>
  <c r="AP62" i="99"/>
  <c r="AQ62" i="99"/>
  <c r="AL54" i="99"/>
  <c r="AM54" i="99"/>
  <c r="AN54" i="99"/>
  <c r="AL55" i="99"/>
  <c r="AM55" i="99"/>
  <c r="AN55" i="99"/>
  <c r="AL56" i="99"/>
  <c r="AM56" i="99"/>
  <c r="AN56" i="99"/>
  <c r="AL57" i="99"/>
  <c r="AM57" i="99"/>
  <c r="AN57" i="99"/>
  <c r="AL58" i="99"/>
  <c r="AM58" i="99"/>
  <c r="AN58" i="99"/>
  <c r="AL59" i="99"/>
  <c r="AM59" i="99"/>
  <c r="AN59" i="99"/>
  <c r="AL60" i="99"/>
  <c r="AM60" i="99"/>
  <c r="AN60" i="99"/>
  <c r="AL61" i="99"/>
  <c r="AM61" i="99"/>
  <c r="AN61" i="99"/>
  <c r="AL62" i="99"/>
  <c r="AM62" i="99"/>
  <c r="AN62" i="99"/>
  <c r="AI54" i="99"/>
  <c r="AJ54" i="99"/>
  <c r="AK54" i="99"/>
  <c r="AI55" i="99"/>
  <c r="AJ55" i="99"/>
  <c r="AK55" i="99"/>
  <c r="AI56" i="99"/>
  <c r="AJ56" i="99"/>
  <c r="AK56" i="99"/>
  <c r="AI57" i="99"/>
  <c r="AJ57" i="99"/>
  <c r="AK57" i="99"/>
  <c r="AI58" i="99"/>
  <c r="AJ58" i="99"/>
  <c r="AK58" i="99"/>
  <c r="AI59" i="99"/>
  <c r="AJ59" i="99"/>
  <c r="AK59" i="99"/>
  <c r="AI60" i="99"/>
  <c r="AJ60" i="99"/>
  <c r="AK60" i="99"/>
  <c r="AI61" i="99"/>
  <c r="AJ61" i="99"/>
  <c r="AK61" i="99"/>
  <c r="AE54" i="99"/>
  <c r="AF54" i="99"/>
  <c r="AG54" i="99"/>
  <c r="AE55" i="99"/>
  <c r="AF55" i="99"/>
  <c r="AG55" i="99"/>
  <c r="AE56" i="99"/>
  <c r="AF56" i="99"/>
  <c r="AG56" i="99"/>
  <c r="N54" i="99"/>
  <c r="N55" i="99"/>
  <c r="N56" i="99"/>
  <c r="N57" i="99"/>
  <c r="N58" i="99"/>
  <c r="N59" i="99"/>
  <c r="N60" i="99"/>
  <c r="AE95" i="97"/>
  <c r="AF95" i="97"/>
  <c r="AG95" i="97"/>
  <c r="AI95" i="97"/>
  <c r="AJ95" i="97"/>
  <c r="AK95" i="97"/>
  <c r="AO95" i="97"/>
  <c r="AP95" i="97"/>
  <c r="AQ95" i="97"/>
  <c r="AO79" i="97"/>
  <c r="AP79" i="97"/>
  <c r="AQ79" i="97"/>
  <c r="AI79" i="97"/>
  <c r="AJ79" i="97"/>
  <c r="AK79" i="97"/>
  <c r="AE79" i="97"/>
  <c r="AF79" i="97"/>
  <c r="AG79" i="97"/>
  <c r="AE80" i="97"/>
  <c r="AF80" i="97"/>
  <c r="AG80" i="97"/>
  <c r="N79" i="97"/>
  <c r="O79" i="97"/>
  <c r="P79" i="97"/>
  <c r="N80" i="97"/>
  <c r="O80" i="97"/>
  <c r="P80" i="97"/>
  <c r="N95" i="97"/>
  <c r="O95" i="97"/>
  <c r="P95" i="97"/>
  <c r="AO28" i="97"/>
  <c r="AP28" i="97"/>
  <c r="AQ28" i="97"/>
  <c r="AO29" i="97"/>
  <c r="AP29" i="97"/>
  <c r="AQ29" i="97"/>
  <c r="AI28" i="97"/>
  <c r="AJ28" i="97"/>
  <c r="AK28" i="97"/>
  <c r="AI29" i="97"/>
  <c r="AJ29" i="97"/>
  <c r="AK29" i="97"/>
  <c r="AE28" i="97"/>
  <c r="AF28" i="97"/>
  <c r="AG28" i="97"/>
  <c r="AE29" i="97"/>
  <c r="AF29" i="97"/>
  <c r="AG29" i="97"/>
  <c r="N28" i="97"/>
  <c r="O28" i="97"/>
  <c r="P28" i="97"/>
  <c r="AE92" i="94"/>
  <c r="AF92" i="94"/>
  <c r="AG92" i="94"/>
  <c r="AE93" i="94"/>
  <c r="AF93" i="94"/>
  <c r="AG93" i="94"/>
  <c r="AI92" i="94"/>
  <c r="AJ92" i="94"/>
  <c r="AK92" i="94"/>
  <c r="AO92" i="94"/>
  <c r="AP92" i="94"/>
  <c r="AQ92" i="94"/>
  <c r="AI84" i="94"/>
  <c r="AJ84" i="94"/>
  <c r="AK84" i="94"/>
  <c r="AL84" i="94"/>
  <c r="AM84" i="94"/>
  <c r="AN84" i="94"/>
  <c r="AO84" i="94"/>
  <c r="AP84" i="94"/>
  <c r="AQ84" i="94"/>
  <c r="AI85" i="94"/>
  <c r="AJ85" i="94"/>
  <c r="AK85" i="94"/>
  <c r="AL85" i="94"/>
  <c r="AM85" i="94"/>
  <c r="AN85" i="94"/>
  <c r="AO85" i="94"/>
  <c r="AP85" i="94"/>
  <c r="AQ85" i="94"/>
  <c r="AE84" i="94"/>
  <c r="AF84" i="94"/>
  <c r="AG84" i="94"/>
  <c r="N84" i="94"/>
  <c r="O84" i="94"/>
  <c r="P84" i="94"/>
  <c r="N85" i="94"/>
  <c r="O85" i="94"/>
  <c r="P85" i="94"/>
  <c r="AA38" i="36"/>
  <c r="X38" i="36"/>
  <c r="U38" i="36"/>
  <c r="R38" i="36"/>
  <c r="O89" i="86"/>
  <c r="N90" i="86"/>
  <c r="O90" i="86"/>
  <c r="P90" i="86"/>
  <c r="N91" i="86"/>
  <c r="O91" i="86"/>
  <c r="P91" i="86"/>
  <c r="N92" i="86"/>
  <c r="O92" i="86"/>
  <c r="P92" i="86"/>
  <c r="N93" i="86"/>
  <c r="O93" i="86"/>
  <c r="P93" i="86"/>
  <c r="L90" i="86"/>
  <c r="L91" i="86"/>
  <c r="L92" i="86"/>
  <c r="L93" i="86"/>
  <c r="F90" i="86"/>
  <c r="F91" i="86"/>
  <c r="F92" i="86"/>
  <c r="F93" i="86"/>
  <c r="N57" i="96"/>
  <c r="R62" i="101"/>
  <c r="S62" i="101"/>
  <c r="T62" i="101"/>
  <c r="U62" i="101"/>
  <c r="V62" i="101"/>
  <c r="W62" i="101"/>
  <c r="T33" i="87"/>
  <c r="T32" i="87"/>
  <c r="T31" i="87"/>
  <c r="T29" i="87"/>
  <c r="T22" i="87"/>
  <c r="T20" i="87"/>
  <c r="T18" i="87"/>
  <c r="T21" i="87"/>
  <c r="T10" i="87"/>
  <c r="T11" i="87"/>
  <c r="T9" i="87"/>
  <c r="T7" i="87"/>
  <c r="S52" i="92"/>
  <c r="S51" i="92"/>
  <c r="H21" i="87"/>
  <c r="I21" i="87"/>
  <c r="BC29" i="92"/>
  <c r="BC30" i="92"/>
  <c r="BC31" i="92"/>
  <c r="BC32" i="92"/>
  <c r="BC33" i="92"/>
  <c r="BC34" i="92"/>
  <c r="BC35" i="92"/>
  <c r="BC36" i="92"/>
  <c r="BC37" i="92"/>
  <c r="BC38" i="92"/>
  <c r="BC39" i="92"/>
  <c r="BC40" i="92"/>
  <c r="BC41" i="92"/>
  <c r="BC42" i="92"/>
  <c r="BC43" i="92"/>
  <c r="BC44" i="92"/>
  <c r="BC45" i="92"/>
  <c r="AJ42" i="92"/>
  <c r="AJ43" i="92"/>
  <c r="AJ44" i="92"/>
  <c r="AJ45" i="92"/>
  <c r="P42" i="92"/>
  <c r="P43" i="92"/>
  <c r="P44" i="92"/>
  <c r="P45" i="92"/>
  <c r="P64" i="92"/>
  <c r="P65" i="92"/>
  <c r="P66" i="92"/>
  <c r="P67" i="92"/>
  <c r="BC51" i="92"/>
  <c r="BD51" i="92"/>
  <c r="BC52" i="92"/>
  <c r="BD52" i="92"/>
  <c r="BC53" i="92"/>
  <c r="BD53" i="92"/>
  <c r="BC54" i="92"/>
  <c r="BD54" i="92"/>
  <c r="BC55" i="92"/>
  <c r="BD55" i="92"/>
  <c r="BC56" i="92"/>
  <c r="BD56" i="92"/>
  <c r="BC57" i="92"/>
  <c r="BD57" i="92"/>
  <c r="BC58" i="92"/>
  <c r="BD58" i="92"/>
  <c r="BC59" i="92"/>
  <c r="BD59" i="92"/>
  <c r="BC60" i="92"/>
  <c r="BD60" i="92"/>
  <c r="BC61" i="92"/>
  <c r="BD61" i="92"/>
  <c r="BC62" i="92"/>
  <c r="BD62" i="92"/>
  <c r="AJ64" i="92"/>
  <c r="BC64" i="92" s="1"/>
  <c r="AK64" i="92"/>
  <c r="AJ65" i="92"/>
  <c r="AK65" i="92"/>
  <c r="AJ66" i="92"/>
  <c r="BC66" i="92" s="1"/>
  <c r="AK66" i="92"/>
  <c r="AJ67" i="92"/>
  <c r="AK67" i="92"/>
  <c r="P20" i="92"/>
  <c r="P21" i="92"/>
  <c r="P22" i="92"/>
  <c r="P23" i="92"/>
  <c r="AJ20" i="92"/>
  <c r="AJ21" i="92"/>
  <c r="BC21" i="92" s="1"/>
  <c r="AJ22" i="92"/>
  <c r="AJ23" i="92"/>
  <c r="BC7" i="92"/>
  <c r="BD7" i="92"/>
  <c r="BE7" i="92"/>
  <c r="BC8" i="92"/>
  <c r="BD8" i="92"/>
  <c r="BE8" i="92"/>
  <c r="BC9" i="92"/>
  <c r="BD9" i="92"/>
  <c r="BC10" i="92"/>
  <c r="BD10" i="92"/>
  <c r="BC11" i="92"/>
  <c r="BD11" i="92"/>
  <c r="BC12" i="92"/>
  <c r="BD12" i="92"/>
  <c r="BC13" i="92"/>
  <c r="BD13" i="92"/>
  <c r="BC14" i="92"/>
  <c r="BD14" i="92"/>
  <c r="BC15" i="92"/>
  <c r="BD15" i="92"/>
  <c r="BC16" i="92"/>
  <c r="BD16" i="92"/>
  <c r="BC17" i="92"/>
  <c r="BD17" i="92"/>
  <c r="BC18" i="92"/>
  <c r="BD18" i="92"/>
  <c r="BC20" i="92"/>
  <c r="BC19" i="92"/>
  <c r="BD19" i="92"/>
  <c r="BC63" i="92"/>
  <c r="BD63" i="92"/>
  <c r="BE29" i="91"/>
  <c r="BE30" i="91"/>
  <c r="BE39" i="91"/>
  <c r="BE40" i="91"/>
  <c r="BE45" i="91"/>
  <c r="BC29" i="91"/>
  <c r="BD29" i="91"/>
  <c r="BC30" i="91"/>
  <c r="BD30" i="91"/>
  <c r="BC31" i="91"/>
  <c r="BD31" i="91"/>
  <c r="BC32" i="91"/>
  <c r="BD32" i="91"/>
  <c r="BC33" i="91"/>
  <c r="BD33" i="91"/>
  <c r="BC34" i="91"/>
  <c r="BD34" i="91"/>
  <c r="BC35" i="91"/>
  <c r="BD35" i="91"/>
  <c r="BC36" i="91"/>
  <c r="BD36" i="91"/>
  <c r="BC37" i="91"/>
  <c r="BD37" i="91"/>
  <c r="BC38" i="91"/>
  <c r="BD38" i="91"/>
  <c r="BC39" i="91"/>
  <c r="BD39" i="91"/>
  <c r="BC40" i="91"/>
  <c r="BD40" i="91"/>
  <c r="BC41" i="91"/>
  <c r="BC42" i="91"/>
  <c r="BC43" i="91"/>
  <c r="BC44" i="91"/>
  <c r="BC45" i="91"/>
  <c r="AJ42" i="91"/>
  <c r="AJ43" i="91"/>
  <c r="AJ44" i="91"/>
  <c r="AJ45" i="91"/>
  <c r="P42" i="91"/>
  <c r="P43" i="91"/>
  <c r="P44" i="91"/>
  <c r="P45" i="91"/>
  <c r="AJ20" i="91"/>
  <c r="AJ21" i="91"/>
  <c r="AJ22" i="91"/>
  <c r="AJ23" i="91"/>
  <c r="P20" i="91"/>
  <c r="P21" i="91"/>
  <c r="P22" i="91"/>
  <c r="P23" i="91"/>
  <c r="BC51" i="91"/>
  <c r="BD51" i="91"/>
  <c r="BC52" i="91"/>
  <c r="BD52" i="91"/>
  <c r="BC53" i="91"/>
  <c r="BD53" i="91"/>
  <c r="BC54" i="91"/>
  <c r="BD54" i="91"/>
  <c r="BC55" i="91"/>
  <c r="BD55" i="91"/>
  <c r="BC56" i="91"/>
  <c r="BD56" i="91"/>
  <c r="BC57" i="91"/>
  <c r="BD57" i="91"/>
  <c r="BC58" i="91"/>
  <c r="BD58" i="91"/>
  <c r="BC59" i="91"/>
  <c r="BD59" i="91"/>
  <c r="BC60" i="91"/>
  <c r="BD60" i="91"/>
  <c r="BC61" i="91"/>
  <c r="BD61" i="91"/>
  <c r="BC62" i="91"/>
  <c r="BD62" i="91"/>
  <c r="AJ64" i="91"/>
  <c r="AJ65" i="91"/>
  <c r="AJ66" i="91"/>
  <c r="AJ67" i="91"/>
  <c r="P64" i="91"/>
  <c r="P65" i="91"/>
  <c r="P66" i="91"/>
  <c r="BC66" i="91" s="1"/>
  <c r="P67" i="91"/>
  <c r="BD41" i="91"/>
  <c r="BE41" i="91"/>
  <c r="B83" i="66"/>
  <c r="C83" i="6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E36" i="96"/>
  <c r="F36" i="96"/>
  <c r="G36" i="96"/>
  <c r="H36" i="96"/>
  <c r="I36" i="96"/>
  <c r="AF59" i="101"/>
  <c r="AG59" i="101"/>
  <c r="AL59" i="101"/>
  <c r="AM59" i="101"/>
  <c r="AP59" i="101" s="1"/>
  <c r="AN59" i="101"/>
  <c r="AQ59" i="101" s="1"/>
  <c r="E38" i="101"/>
  <c r="B38" i="101"/>
  <c r="K5" i="101"/>
  <c r="U5" i="101" s="1"/>
  <c r="AA5" i="101" s="1"/>
  <c r="AL5" i="101" s="1"/>
  <c r="H5" i="101"/>
  <c r="R5" i="101" s="1"/>
  <c r="X5" i="101" s="1"/>
  <c r="AI5" i="101" s="1"/>
  <c r="H44" i="100"/>
  <c r="E44" i="100"/>
  <c r="O25" i="100"/>
  <c r="E24" i="100"/>
  <c r="E43" i="100" s="1"/>
  <c r="H25" i="100"/>
  <c r="E25" i="100"/>
  <c r="O6" i="100"/>
  <c r="L6" i="100"/>
  <c r="E38" i="99"/>
  <c r="E67" i="99" s="1"/>
  <c r="K67" i="99" s="1"/>
  <c r="U67" i="99" s="1"/>
  <c r="AA67" i="99" s="1"/>
  <c r="AL67" i="99" s="1"/>
  <c r="B38" i="99"/>
  <c r="B67" i="99" s="1"/>
  <c r="H67" i="99" s="1"/>
  <c r="R67" i="99" s="1"/>
  <c r="X67" i="99" s="1"/>
  <c r="AI67" i="99" s="1"/>
  <c r="K5" i="99"/>
  <c r="U5" i="99" s="1"/>
  <c r="AA5" i="99" s="1"/>
  <c r="AL5" i="99" s="1"/>
  <c r="H5" i="99"/>
  <c r="R5" i="99" s="1"/>
  <c r="X5" i="99" s="1"/>
  <c r="AI5" i="99" s="1"/>
  <c r="H44" i="98"/>
  <c r="E44" i="98"/>
  <c r="O25" i="98"/>
  <c r="H25" i="98"/>
  <c r="E25" i="98"/>
  <c r="E24" i="98"/>
  <c r="E43" i="98" s="1"/>
  <c r="O6" i="98"/>
  <c r="E38" i="97"/>
  <c r="B38" i="97"/>
  <c r="B67" i="97" s="1"/>
  <c r="H67" i="97" s="1"/>
  <c r="R67" i="97" s="1"/>
  <c r="X67" i="97" s="1"/>
  <c r="AI67" i="97" s="1"/>
  <c r="K5" i="97"/>
  <c r="U5" i="97" s="1"/>
  <c r="AA5" i="97" s="1"/>
  <c r="AL5" i="97" s="1"/>
  <c r="H5" i="97"/>
  <c r="R5" i="97" s="1"/>
  <c r="X5" i="97" s="1"/>
  <c r="AI5" i="97" s="1"/>
  <c r="H44" i="96"/>
  <c r="E44" i="96"/>
  <c r="O25" i="96"/>
  <c r="E24" i="96"/>
  <c r="E43" i="96" s="1"/>
  <c r="H25" i="96"/>
  <c r="E25" i="96"/>
  <c r="O6" i="96"/>
  <c r="E67" i="94"/>
  <c r="K67" i="94" s="1"/>
  <c r="U67" i="94" s="1"/>
  <c r="AA67" i="94" s="1"/>
  <c r="AL67" i="94" s="1"/>
  <c r="B67" i="94"/>
  <c r="H67" i="94" s="1"/>
  <c r="R67" i="94" s="1"/>
  <c r="X67" i="94" s="1"/>
  <c r="AI67" i="94" s="1"/>
  <c r="E38" i="94"/>
  <c r="K38" i="94" s="1"/>
  <c r="U38" i="94" s="1"/>
  <c r="AA38" i="94" s="1"/>
  <c r="AL38" i="94" s="1"/>
  <c r="B38" i="94"/>
  <c r="H38" i="94" s="1"/>
  <c r="R38" i="94" s="1"/>
  <c r="X38" i="94" s="1"/>
  <c r="K5" i="94"/>
  <c r="U5" i="94" s="1"/>
  <c r="AA5" i="94" s="1"/>
  <c r="AL5" i="94" s="1"/>
  <c r="H5" i="94"/>
  <c r="R5" i="94" s="1"/>
  <c r="X5" i="94" s="1"/>
  <c r="AI5" i="94" s="1"/>
  <c r="H44" i="95"/>
  <c r="E44" i="95"/>
  <c r="E43" i="95"/>
  <c r="O25" i="95"/>
  <c r="H25" i="95"/>
  <c r="E25" i="95"/>
  <c r="E24" i="95"/>
  <c r="O6" i="95"/>
  <c r="E38" i="36"/>
  <c r="K38" i="36" s="1"/>
  <c r="AL38" i="36" s="1"/>
  <c r="B38" i="36"/>
  <c r="H38" i="36" s="1"/>
  <c r="AI38" i="36" s="1"/>
  <c r="R5" i="36"/>
  <c r="K5" i="36"/>
  <c r="U5" i="36" s="1"/>
  <c r="AA5" i="36" s="1"/>
  <c r="AL5" i="36" s="1"/>
  <c r="H5" i="36"/>
  <c r="H44" i="71"/>
  <c r="E44" i="71"/>
  <c r="E43" i="71"/>
  <c r="O25" i="71"/>
  <c r="L25" i="71"/>
  <c r="E24" i="71"/>
  <c r="H25" i="71"/>
  <c r="E25" i="71"/>
  <c r="O6" i="71"/>
  <c r="L6" i="71"/>
  <c r="Q15" i="100"/>
  <c r="Q14" i="100"/>
  <c r="Q13" i="100"/>
  <c r="N14" i="100"/>
  <c r="N15" i="100"/>
  <c r="N13" i="100"/>
  <c r="N14" i="98"/>
  <c r="N15" i="98"/>
  <c r="N13" i="98"/>
  <c r="AI72" i="97"/>
  <c r="AJ72" i="97"/>
  <c r="AK72" i="97"/>
  <c r="AL72" i="97"/>
  <c r="AM72" i="97"/>
  <c r="AN72" i="97"/>
  <c r="AI73" i="97"/>
  <c r="AJ73" i="97"/>
  <c r="AK73" i="97"/>
  <c r="AL73" i="97"/>
  <c r="AM73" i="97"/>
  <c r="AN73" i="97"/>
  <c r="AI74" i="97"/>
  <c r="AJ74" i="97"/>
  <c r="AK74" i="97"/>
  <c r="AL74" i="97"/>
  <c r="AM74" i="97"/>
  <c r="AN74" i="97"/>
  <c r="AE72" i="97"/>
  <c r="AF72" i="97"/>
  <c r="AG72" i="97"/>
  <c r="AE73" i="97"/>
  <c r="AF73" i="97"/>
  <c r="AG73" i="97"/>
  <c r="AE74" i="97"/>
  <c r="AF74" i="97"/>
  <c r="AG74" i="97"/>
  <c r="Q34" i="96"/>
  <c r="Q33" i="96"/>
  <c r="Q32" i="96"/>
  <c r="S29" i="96"/>
  <c r="N33" i="96"/>
  <c r="N34" i="96"/>
  <c r="N32" i="96"/>
  <c r="N14" i="95"/>
  <c r="N15" i="95"/>
  <c r="N13" i="95"/>
  <c r="BD63" i="91" l="1"/>
  <c r="E67" i="101"/>
  <c r="K67" i="101" s="1"/>
  <c r="U67" i="101" s="1"/>
  <c r="AA67" i="101" s="1"/>
  <c r="AL67" i="101" s="1"/>
  <c r="K38" i="101"/>
  <c r="U38" i="101" s="1"/>
  <c r="AA38" i="101" s="1"/>
  <c r="AL38" i="101" s="1"/>
  <c r="B67" i="101"/>
  <c r="H67" i="101" s="1"/>
  <c r="R67" i="101" s="1"/>
  <c r="X67" i="101" s="1"/>
  <c r="AI67" i="101" s="1"/>
  <c r="H38" i="101"/>
  <c r="R38" i="101" s="1"/>
  <c r="X38" i="101" s="1"/>
  <c r="AI38" i="101" s="1"/>
  <c r="AO72" i="97"/>
  <c r="E67" i="97"/>
  <c r="K67" i="97" s="1"/>
  <c r="U67" i="97" s="1"/>
  <c r="AA67" i="97" s="1"/>
  <c r="AL67" i="97" s="1"/>
  <c r="K38" i="97"/>
  <c r="U38" i="97" s="1"/>
  <c r="AA38" i="97" s="1"/>
  <c r="AL38" i="97" s="1"/>
  <c r="BC67" i="92"/>
  <c r="BC65" i="92"/>
  <c r="BE19" i="92"/>
  <c r="BC23" i="92"/>
  <c r="BC22" i="92"/>
  <c r="BC63" i="91"/>
  <c r="BC65" i="91"/>
  <c r="BC64" i="91"/>
  <c r="BC67" i="91"/>
  <c r="H38" i="99"/>
  <c r="R38" i="99" s="1"/>
  <c r="X38" i="99" s="1"/>
  <c r="AI38" i="99" s="1"/>
  <c r="K38" i="99"/>
  <c r="U38" i="99" s="1"/>
  <c r="AA38" i="99" s="1"/>
  <c r="AL38" i="99" s="1"/>
  <c r="AQ72" i="97"/>
  <c r="H38" i="97"/>
  <c r="R38" i="97" s="1"/>
  <c r="X38" i="97" s="1"/>
  <c r="AI38" i="97" s="1"/>
  <c r="AP73" i="97"/>
  <c r="AO73" i="97"/>
  <c r="AO74" i="97"/>
  <c r="AQ74" i="97"/>
  <c r="AP74" i="97"/>
  <c r="AQ73" i="97"/>
  <c r="AP72" i="97"/>
  <c r="AI72" i="36"/>
  <c r="AJ72" i="36"/>
  <c r="AK72" i="36"/>
  <c r="AL72" i="36"/>
  <c r="AM72" i="36"/>
  <c r="AN72" i="36"/>
  <c r="AI73" i="36"/>
  <c r="AJ73" i="36"/>
  <c r="AK73" i="36"/>
  <c r="AL73" i="36"/>
  <c r="AM73" i="36"/>
  <c r="AN73" i="36"/>
  <c r="AE72" i="36"/>
  <c r="AF72" i="36"/>
  <c r="AG72" i="36"/>
  <c r="AE73" i="36"/>
  <c r="AF73" i="36"/>
  <c r="AG73" i="36"/>
  <c r="N14" i="71"/>
  <c r="N15" i="71"/>
  <c r="N13" i="71"/>
  <c r="Q14" i="71"/>
  <c r="Q15" i="71"/>
  <c r="Q13" i="71"/>
  <c r="W20" i="87"/>
  <c r="AQ73" i="36" l="1"/>
  <c r="AO72" i="36"/>
  <c r="AQ72" i="36"/>
  <c r="AO73" i="36"/>
  <c r="AP73" i="36"/>
  <c r="AP72" i="36"/>
  <c r="AL45" i="91"/>
  <c r="AE72" i="101"/>
  <c r="AF72" i="101"/>
  <c r="AG72" i="101"/>
  <c r="AI72" i="101"/>
  <c r="AJ72" i="101"/>
  <c r="AK72" i="101"/>
  <c r="AL72" i="101"/>
  <c r="AM72" i="101"/>
  <c r="AN72" i="101"/>
  <c r="AQ72" i="101" s="1"/>
  <c r="AE73" i="101"/>
  <c r="AF73" i="101"/>
  <c r="AG73" i="101"/>
  <c r="AI73" i="101"/>
  <c r="AJ73" i="101"/>
  <c r="AK73" i="101"/>
  <c r="AL73" i="101"/>
  <c r="AM73" i="101"/>
  <c r="AN73" i="101"/>
  <c r="AE72" i="99"/>
  <c r="AF72" i="99"/>
  <c r="AG72" i="99"/>
  <c r="AI72" i="99"/>
  <c r="AJ72" i="99"/>
  <c r="AK72" i="99"/>
  <c r="AL72" i="99"/>
  <c r="AM72" i="99"/>
  <c r="AN72" i="99"/>
  <c r="AE73" i="99"/>
  <c r="AF73" i="99"/>
  <c r="AG73" i="99"/>
  <c r="AI73" i="99"/>
  <c r="AJ73" i="99"/>
  <c r="AK73" i="99"/>
  <c r="AL73" i="99"/>
  <c r="AM73" i="99"/>
  <c r="AN73" i="99"/>
  <c r="AQ73" i="99" s="1"/>
  <c r="AE74" i="99"/>
  <c r="AF74" i="99"/>
  <c r="AG74" i="99"/>
  <c r="AI74" i="99"/>
  <c r="AJ74" i="99"/>
  <c r="AK74" i="99"/>
  <c r="AL74" i="99"/>
  <c r="AM74" i="99"/>
  <c r="AN74" i="99"/>
  <c r="AI72" i="94"/>
  <c r="AJ72" i="94"/>
  <c r="AK72" i="94"/>
  <c r="AL72" i="94"/>
  <c r="AM72" i="94"/>
  <c r="AN72" i="94"/>
  <c r="AQ72" i="94" s="1"/>
  <c r="AI73" i="94"/>
  <c r="AJ73" i="94"/>
  <c r="AK73" i="94"/>
  <c r="AL73" i="94"/>
  <c r="AO73" i="94" s="1"/>
  <c r="AM73" i="94"/>
  <c r="AN73" i="94"/>
  <c r="AI74" i="94"/>
  <c r="AJ74" i="94"/>
  <c r="AK74" i="94"/>
  <c r="AL74" i="94"/>
  <c r="AM74" i="94"/>
  <c r="AN74" i="94"/>
  <c r="AE72" i="94"/>
  <c r="AF72" i="94"/>
  <c r="AG72" i="94"/>
  <c r="AE73" i="94"/>
  <c r="AF73" i="94"/>
  <c r="AG73" i="94"/>
  <c r="AE74" i="94"/>
  <c r="AF74" i="94"/>
  <c r="AG74" i="94"/>
  <c r="X69" i="36"/>
  <c r="X70" i="36"/>
  <c r="X71" i="36"/>
  <c r="X72" i="36"/>
  <c r="X73" i="36"/>
  <c r="X74" i="36"/>
  <c r="X75" i="36"/>
  <c r="X76" i="36"/>
  <c r="X77" i="36"/>
  <c r="X78" i="36"/>
  <c r="X79" i="36"/>
  <c r="X80" i="36"/>
  <c r="X81" i="36"/>
  <c r="X82" i="36"/>
  <c r="X83" i="36"/>
  <c r="X84" i="36"/>
  <c r="X85" i="36"/>
  <c r="X86" i="36"/>
  <c r="X87" i="36"/>
  <c r="X88" i="36"/>
  <c r="X89" i="36"/>
  <c r="X90" i="36"/>
  <c r="X91" i="36"/>
  <c r="X92" i="36"/>
  <c r="X93" i="36"/>
  <c r="X94" i="36"/>
  <c r="X95" i="36"/>
  <c r="N94" i="86"/>
  <c r="O94" i="86"/>
  <c r="D33" i="93"/>
  <c r="C33" i="93"/>
  <c r="AN97" i="101"/>
  <c r="AM97" i="101"/>
  <c r="AL97" i="101"/>
  <c r="AK97" i="101"/>
  <c r="AJ97" i="101"/>
  <c r="AI97" i="101"/>
  <c r="AG97" i="101"/>
  <c r="AF97" i="101"/>
  <c r="AE97" i="101"/>
  <c r="P97" i="101"/>
  <c r="O97" i="101"/>
  <c r="N97" i="101"/>
  <c r="W96" i="101"/>
  <c r="AC96" i="101" s="1"/>
  <c r="V96" i="101"/>
  <c r="U96" i="101"/>
  <c r="T96" i="101"/>
  <c r="S96" i="101"/>
  <c r="Y96" i="101" s="1"/>
  <c r="R96" i="101"/>
  <c r="G96" i="101"/>
  <c r="F96" i="101"/>
  <c r="E96" i="101"/>
  <c r="D96" i="101"/>
  <c r="J96" i="101" s="1"/>
  <c r="C96" i="101"/>
  <c r="B96" i="101"/>
  <c r="H96" i="101" s="1"/>
  <c r="AC95" i="101"/>
  <c r="AB95" i="101"/>
  <c r="AA95" i="101"/>
  <c r="Z95" i="101"/>
  <c r="Y95" i="101"/>
  <c r="X95" i="101"/>
  <c r="P95" i="101"/>
  <c r="O95" i="101"/>
  <c r="N95" i="101"/>
  <c r="M95" i="101"/>
  <c r="L95" i="101"/>
  <c r="K95" i="101"/>
  <c r="J95" i="101"/>
  <c r="I95" i="101"/>
  <c r="H95" i="101"/>
  <c r="AC94" i="101"/>
  <c r="AB94" i="101"/>
  <c r="AA94" i="101"/>
  <c r="Z94" i="101"/>
  <c r="Y94" i="101"/>
  <c r="X94" i="101"/>
  <c r="P94" i="101"/>
  <c r="O94" i="101"/>
  <c r="N94" i="101"/>
  <c r="M94" i="101"/>
  <c r="L94" i="101"/>
  <c r="K94" i="101"/>
  <c r="J94" i="101"/>
  <c r="I94" i="101"/>
  <c r="H94" i="101"/>
  <c r="AC93" i="101"/>
  <c r="AB93" i="101"/>
  <c r="AA93" i="101"/>
  <c r="Z93" i="101"/>
  <c r="Y93" i="101"/>
  <c r="X93" i="101"/>
  <c r="M93" i="101"/>
  <c r="L93" i="101"/>
  <c r="K93" i="101"/>
  <c r="J93" i="101"/>
  <c r="I93" i="101"/>
  <c r="H93" i="101"/>
  <c r="AC92" i="101"/>
  <c r="AB92" i="101"/>
  <c r="AA92" i="101"/>
  <c r="Z92" i="101"/>
  <c r="Y92" i="101"/>
  <c r="X92" i="101"/>
  <c r="M92" i="101"/>
  <c r="L92" i="101"/>
  <c r="K92" i="101"/>
  <c r="J92" i="101"/>
  <c r="I92" i="101"/>
  <c r="H92" i="101"/>
  <c r="AC91" i="101"/>
  <c r="AB91" i="101"/>
  <c r="AA91" i="101"/>
  <c r="Z91" i="101"/>
  <c r="Y91" i="101"/>
  <c r="X91" i="101"/>
  <c r="M91" i="101"/>
  <c r="L91" i="101"/>
  <c r="K91" i="101"/>
  <c r="J91" i="101"/>
  <c r="I91" i="101"/>
  <c r="H91" i="101"/>
  <c r="AC90" i="101"/>
  <c r="AB90" i="101"/>
  <c r="AA90" i="101"/>
  <c r="Z90" i="101"/>
  <c r="Y90" i="101"/>
  <c r="X90" i="101"/>
  <c r="M90" i="101"/>
  <c r="L90" i="101"/>
  <c r="K90" i="101"/>
  <c r="J90" i="101"/>
  <c r="I90" i="101"/>
  <c r="H90" i="101"/>
  <c r="AC89" i="101"/>
  <c r="AB89" i="101"/>
  <c r="AA89" i="101"/>
  <c r="Z89" i="101"/>
  <c r="Y89" i="101"/>
  <c r="X89" i="101"/>
  <c r="M89" i="101"/>
  <c r="L89" i="101"/>
  <c r="K89" i="101"/>
  <c r="J89" i="101"/>
  <c r="I89" i="101"/>
  <c r="H89" i="101"/>
  <c r="AC88" i="101"/>
  <c r="AB88" i="101"/>
  <c r="AA88" i="101"/>
  <c r="Z88" i="101"/>
  <c r="Y88" i="101"/>
  <c r="X88" i="101"/>
  <c r="P88" i="101"/>
  <c r="O88" i="101"/>
  <c r="N88" i="101"/>
  <c r="M88" i="101"/>
  <c r="L88" i="101"/>
  <c r="K88" i="101"/>
  <c r="J88" i="101"/>
  <c r="I88" i="101"/>
  <c r="H88" i="101"/>
  <c r="AC87" i="101"/>
  <c r="AB87" i="101"/>
  <c r="AA87" i="101"/>
  <c r="Z87" i="101"/>
  <c r="Y87" i="101"/>
  <c r="X87" i="101"/>
  <c r="P87" i="101"/>
  <c r="O87" i="101"/>
  <c r="N87" i="101"/>
  <c r="M87" i="101"/>
  <c r="L87" i="101"/>
  <c r="K87" i="101"/>
  <c r="J87" i="101"/>
  <c r="I87" i="101"/>
  <c r="H87" i="101"/>
  <c r="AC86" i="101"/>
  <c r="AB86" i="101"/>
  <c r="AA86" i="101"/>
  <c r="Z86" i="101"/>
  <c r="Y86" i="101"/>
  <c r="X86" i="101"/>
  <c r="P86" i="101"/>
  <c r="O86" i="101"/>
  <c r="N86" i="101"/>
  <c r="M86" i="101"/>
  <c r="L86" i="101"/>
  <c r="K86" i="101"/>
  <c r="J86" i="101"/>
  <c r="I86" i="101"/>
  <c r="H86" i="101"/>
  <c r="AC85" i="101"/>
  <c r="AB85" i="101"/>
  <c r="AA85" i="101"/>
  <c r="Z85" i="101"/>
  <c r="Y85" i="101"/>
  <c r="X85" i="101"/>
  <c r="P85" i="101"/>
  <c r="O85" i="101"/>
  <c r="N85" i="101"/>
  <c r="M85" i="101"/>
  <c r="L85" i="101"/>
  <c r="K85" i="101"/>
  <c r="J85" i="101"/>
  <c r="I85" i="101"/>
  <c r="H85" i="101"/>
  <c r="AC84" i="101"/>
  <c r="AB84" i="101"/>
  <c r="AA84" i="101"/>
  <c r="Z84" i="101"/>
  <c r="Y84" i="101"/>
  <c r="X84" i="101"/>
  <c r="P84" i="101"/>
  <c r="O84" i="101"/>
  <c r="N84" i="101"/>
  <c r="M84" i="101"/>
  <c r="L84" i="101"/>
  <c r="K84" i="101"/>
  <c r="J84" i="101"/>
  <c r="I84" i="101"/>
  <c r="H84" i="101"/>
  <c r="AC83" i="101"/>
  <c r="AB83" i="101"/>
  <c r="AA83" i="101"/>
  <c r="Z83" i="101"/>
  <c r="Y83" i="101"/>
  <c r="X83" i="101"/>
  <c r="P83" i="101"/>
  <c r="O83" i="101"/>
  <c r="N83" i="101"/>
  <c r="M83" i="101"/>
  <c r="L83" i="101"/>
  <c r="K83" i="101"/>
  <c r="J83" i="101"/>
  <c r="I83" i="101"/>
  <c r="H83" i="101"/>
  <c r="AC82" i="101"/>
  <c r="AB82" i="101"/>
  <c r="AA82" i="101"/>
  <c r="Z82" i="101"/>
  <c r="Y82" i="101"/>
  <c r="X82" i="101"/>
  <c r="P82" i="101"/>
  <c r="O82" i="101"/>
  <c r="N82" i="101"/>
  <c r="M82" i="101"/>
  <c r="L82" i="101"/>
  <c r="K82" i="101"/>
  <c r="J82" i="101"/>
  <c r="I82" i="101"/>
  <c r="H82" i="101"/>
  <c r="AC81" i="101"/>
  <c r="AB81" i="101"/>
  <c r="AA81" i="101"/>
  <c r="Z81" i="101"/>
  <c r="Y81" i="101"/>
  <c r="X81" i="101"/>
  <c r="P81" i="101"/>
  <c r="O81" i="101"/>
  <c r="N81" i="101"/>
  <c r="M81" i="101"/>
  <c r="L81" i="101"/>
  <c r="K81" i="101"/>
  <c r="J81" i="101"/>
  <c r="I81" i="101"/>
  <c r="H81" i="101"/>
  <c r="AC80" i="101"/>
  <c r="AB80" i="101"/>
  <c r="AA80" i="101"/>
  <c r="Z80" i="101"/>
  <c r="Y80" i="101"/>
  <c r="X80" i="101"/>
  <c r="P80" i="101"/>
  <c r="O80" i="101"/>
  <c r="N80" i="101"/>
  <c r="M80" i="101"/>
  <c r="L80" i="101"/>
  <c r="K80" i="101"/>
  <c r="J80" i="101"/>
  <c r="I80" i="101"/>
  <c r="H80" i="101"/>
  <c r="AC79" i="101"/>
  <c r="AB79" i="101"/>
  <c r="AA79" i="101"/>
  <c r="Z79" i="101"/>
  <c r="Y79" i="101"/>
  <c r="X79" i="101"/>
  <c r="P79" i="101"/>
  <c r="O79" i="101"/>
  <c r="M79" i="101"/>
  <c r="L79" i="101"/>
  <c r="K79" i="101"/>
  <c r="J79" i="101"/>
  <c r="I79" i="101"/>
  <c r="H79" i="101"/>
  <c r="AG78" i="101"/>
  <c r="AF78" i="101"/>
  <c r="AC78" i="101"/>
  <c r="AB78" i="101"/>
  <c r="AA78" i="101"/>
  <c r="Z78" i="101"/>
  <c r="Y78" i="101"/>
  <c r="X78" i="101"/>
  <c r="P78" i="101"/>
  <c r="O78" i="101"/>
  <c r="N78" i="101"/>
  <c r="M78" i="101"/>
  <c r="L78" i="101"/>
  <c r="K78" i="101"/>
  <c r="J78" i="101"/>
  <c r="I78" i="101"/>
  <c r="H78" i="101"/>
  <c r="AG77" i="101"/>
  <c r="AF77" i="101"/>
  <c r="AE77" i="101"/>
  <c r="AC77" i="101"/>
  <c r="AB77" i="101"/>
  <c r="AA77" i="101"/>
  <c r="Z77" i="101"/>
  <c r="Y77" i="101"/>
  <c r="X77" i="101"/>
  <c r="P77" i="101"/>
  <c r="O77" i="101"/>
  <c r="N77" i="101"/>
  <c r="M77" i="101"/>
  <c r="L77" i="101"/>
  <c r="K77" i="101"/>
  <c r="J77" i="101"/>
  <c r="I77" i="101"/>
  <c r="H77" i="101"/>
  <c r="AN76" i="101"/>
  <c r="AM76" i="101"/>
  <c r="AL76" i="101"/>
  <c r="AK76" i="101"/>
  <c r="AJ76" i="101"/>
  <c r="AI76" i="101"/>
  <c r="AG76" i="101"/>
  <c r="AF76" i="101"/>
  <c r="AE76" i="101"/>
  <c r="AC76" i="101"/>
  <c r="AB76" i="101"/>
  <c r="AA76" i="101"/>
  <c r="Z76" i="101"/>
  <c r="Y76" i="101"/>
  <c r="X76" i="101"/>
  <c r="P76" i="101"/>
  <c r="O76" i="101"/>
  <c r="N76" i="101"/>
  <c r="M76" i="101"/>
  <c r="L76" i="101"/>
  <c r="K76" i="101"/>
  <c r="J76" i="101"/>
  <c r="I76" i="101"/>
  <c r="H76" i="101"/>
  <c r="AN75" i="101"/>
  <c r="AM75" i="101"/>
  <c r="AL75" i="101"/>
  <c r="AK75" i="101"/>
  <c r="AJ75" i="101"/>
  <c r="AI75" i="101"/>
  <c r="AG75" i="101"/>
  <c r="AF75" i="101"/>
  <c r="AE75" i="101"/>
  <c r="AC75" i="101"/>
  <c r="AB75" i="101"/>
  <c r="AA75" i="101"/>
  <c r="Z75" i="101"/>
  <c r="Y75" i="101"/>
  <c r="X75" i="101"/>
  <c r="P75" i="101"/>
  <c r="O75" i="101"/>
  <c r="N75" i="101"/>
  <c r="M75" i="101"/>
  <c r="L75" i="101"/>
  <c r="K75" i="101"/>
  <c r="J75" i="101"/>
  <c r="I75" i="101"/>
  <c r="H75" i="101"/>
  <c r="AN74" i="101"/>
  <c r="AM74" i="101"/>
  <c r="AL74" i="101"/>
  <c r="AK74" i="101"/>
  <c r="AJ74" i="101"/>
  <c r="AI74" i="101"/>
  <c r="AG74" i="101"/>
  <c r="AF74" i="101"/>
  <c r="AE74" i="101"/>
  <c r="AC74" i="101"/>
  <c r="AB74" i="101"/>
  <c r="AA74" i="101"/>
  <c r="Z74" i="101"/>
  <c r="Y74" i="101"/>
  <c r="X74" i="101"/>
  <c r="P74" i="101"/>
  <c r="O74" i="101"/>
  <c r="N74" i="101"/>
  <c r="M74" i="101"/>
  <c r="L74" i="101"/>
  <c r="K74" i="101"/>
  <c r="J74" i="101"/>
  <c r="I74" i="101"/>
  <c r="H74" i="101"/>
  <c r="AC73" i="101"/>
  <c r="AB73" i="101"/>
  <c r="AA73" i="101"/>
  <c r="Z73" i="101"/>
  <c r="Y73" i="101"/>
  <c r="X73" i="101"/>
  <c r="P73" i="101"/>
  <c r="O73" i="101"/>
  <c r="N73" i="101"/>
  <c r="M73" i="101"/>
  <c r="L73" i="101"/>
  <c r="K73" i="101"/>
  <c r="J73" i="101"/>
  <c r="I73" i="101"/>
  <c r="H73" i="101"/>
  <c r="AC72" i="101"/>
  <c r="AB72" i="101"/>
  <c r="AA72" i="101"/>
  <c r="Z72" i="101"/>
  <c r="Y72" i="101"/>
  <c r="X72" i="101"/>
  <c r="P72" i="101"/>
  <c r="O72" i="101"/>
  <c r="N72" i="101"/>
  <c r="M72" i="101"/>
  <c r="L72" i="101"/>
  <c r="K72" i="101"/>
  <c r="J72" i="101"/>
  <c r="I72" i="101"/>
  <c r="H72" i="101"/>
  <c r="AN71" i="101"/>
  <c r="AM71" i="101"/>
  <c r="AL71" i="101"/>
  <c r="AK71" i="101"/>
  <c r="AJ71" i="101"/>
  <c r="AI71" i="101"/>
  <c r="AG71" i="101"/>
  <c r="AF71" i="101"/>
  <c r="AE71" i="101"/>
  <c r="AC71" i="101"/>
  <c r="AB71" i="101"/>
  <c r="AA71" i="101"/>
  <c r="Z71" i="101"/>
  <c r="Y71" i="101"/>
  <c r="X71" i="101"/>
  <c r="P71" i="101"/>
  <c r="O71" i="101"/>
  <c r="N71" i="101"/>
  <c r="M71" i="101"/>
  <c r="L71" i="101"/>
  <c r="K71" i="101"/>
  <c r="J71" i="101"/>
  <c r="I71" i="101"/>
  <c r="H71" i="101"/>
  <c r="AN70" i="101"/>
  <c r="AM70" i="101"/>
  <c r="AL70" i="101"/>
  <c r="AK70" i="101"/>
  <c r="AJ70" i="101"/>
  <c r="AI70" i="101"/>
  <c r="AG70" i="101"/>
  <c r="AF70" i="101"/>
  <c r="AE70" i="101"/>
  <c r="AC70" i="101"/>
  <c r="AB70" i="101"/>
  <c r="AA70" i="101"/>
  <c r="Z70" i="101"/>
  <c r="Y70" i="101"/>
  <c r="X70" i="101"/>
  <c r="P70" i="101"/>
  <c r="O70" i="101"/>
  <c r="N70" i="101"/>
  <c r="M70" i="101"/>
  <c r="L70" i="101"/>
  <c r="K70" i="101"/>
  <c r="J70" i="101"/>
  <c r="I70" i="101"/>
  <c r="H70" i="101"/>
  <c r="AN69" i="101"/>
  <c r="AM69" i="101"/>
  <c r="AL69" i="101"/>
  <c r="AK69" i="101"/>
  <c r="AJ69" i="101"/>
  <c r="AI69" i="101"/>
  <c r="AG69" i="101"/>
  <c r="AF69" i="101"/>
  <c r="AE69" i="101"/>
  <c r="AC69" i="101"/>
  <c r="AB69" i="101"/>
  <c r="AA69" i="101"/>
  <c r="Z69" i="101"/>
  <c r="Y69" i="101"/>
  <c r="X69" i="101"/>
  <c r="P69" i="101"/>
  <c r="O69" i="101"/>
  <c r="N69" i="101"/>
  <c r="M69" i="101"/>
  <c r="L69" i="101"/>
  <c r="K69" i="101"/>
  <c r="J69" i="101"/>
  <c r="I69" i="101"/>
  <c r="H69" i="101"/>
  <c r="AN63" i="101"/>
  <c r="AM63" i="101"/>
  <c r="AL63" i="101"/>
  <c r="AK63" i="101"/>
  <c r="AJ63" i="101"/>
  <c r="AI63" i="101"/>
  <c r="AG63" i="101"/>
  <c r="AF63" i="101"/>
  <c r="AE63" i="101"/>
  <c r="P63" i="101"/>
  <c r="O63" i="101"/>
  <c r="N63" i="101"/>
  <c r="AB62" i="101"/>
  <c r="Z62" i="101"/>
  <c r="X62" i="101"/>
  <c r="G62" i="101"/>
  <c r="F62" i="101"/>
  <c r="E62" i="101"/>
  <c r="K62" i="101" s="1"/>
  <c r="D62" i="101"/>
  <c r="J62" i="101" s="1"/>
  <c r="C62" i="101"/>
  <c r="I62" i="101" s="1"/>
  <c r="B62" i="101"/>
  <c r="AN61" i="101"/>
  <c r="AM61" i="101"/>
  <c r="AL61" i="101"/>
  <c r="AK61" i="101"/>
  <c r="AJ61" i="101"/>
  <c r="AI61" i="101"/>
  <c r="AG61" i="101"/>
  <c r="AF61" i="101"/>
  <c r="AE61" i="101"/>
  <c r="AC61" i="101"/>
  <c r="AB61" i="101"/>
  <c r="AA61" i="101"/>
  <c r="Z61" i="101"/>
  <c r="Y61" i="101"/>
  <c r="X61" i="101"/>
  <c r="P61" i="101"/>
  <c r="O61" i="101"/>
  <c r="N61" i="101"/>
  <c r="M61" i="101"/>
  <c r="L61" i="101"/>
  <c r="K61" i="101"/>
  <c r="J61" i="101"/>
  <c r="I61" i="101"/>
  <c r="H61" i="101"/>
  <c r="AN60" i="101"/>
  <c r="AM60" i="101"/>
  <c r="AL60" i="101"/>
  <c r="AK60" i="101"/>
  <c r="AJ60" i="101"/>
  <c r="AI60" i="101"/>
  <c r="AG60" i="101"/>
  <c r="AF60" i="101"/>
  <c r="AC60" i="101"/>
  <c r="AB60" i="101"/>
  <c r="AA60" i="101"/>
  <c r="Z60" i="101"/>
  <c r="Y60" i="101"/>
  <c r="X60" i="101"/>
  <c r="P60" i="101"/>
  <c r="O60" i="101"/>
  <c r="N60" i="101"/>
  <c r="M60" i="101"/>
  <c r="L60" i="101"/>
  <c r="K60" i="101"/>
  <c r="J60" i="101"/>
  <c r="I60" i="101"/>
  <c r="H60" i="101"/>
  <c r="AC59" i="101"/>
  <c r="AB59" i="101"/>
  <c r="AA59" i="101"/>
  <c r="Z59" i="101"/>
  <c r="Y59" i="101"/>
  <c r="X59" i="101"/>
  <c r="M59" i="101"/>
  <c r="L59" i="101"/>
  <c r="K59" i="101"/>
  <c r="J59" i="101"/>
  <c r="I59" i="101"/>
  <c r="H59" i="101"/>
  <c r="AC58" i="101"/>
  <c r="AB58" i="101"/>
  <c r="AA58" i="101"/>
  <c r="Z58" i="101"/>
  <c r="Y58" i="101"/>
  <c r="X58" i="101"/>
  <c r="M58" i="101"/>
  <c r="L58" i="101"/>
  <c r="K58" i="101"/>
  <c r="J58" i="101"/>
  <c r="I58" i="101"/>
  <c r="H58" i="101"/>
  <c r="AN57" i="101"/>
  <c r="AM57" i="101"/>
  <c r="AL57" i="101"/>
  <c r="AC57" i="101"/>
  <c r="AB57" i="101"/>
  <c r="AA57" i="101"/>
  <c r="Z57" i="101"/>
  <c r="Y57" i="101"/>
  <c r="X57" i="101"/>
  <c r="M57" i="101"/>
  <c r="L57" i="101"/>
  <c r="K57" i="101"/>
  <c r="J57" i="101"/>
  <c r="I57" i="101"/>
  <c r="H57" i="101"/>
  <c r="AN56" i="101"/>
  <c r="AM56" i="101"/>
  <c r="AL56" i="101"/>
  <c r="AK56" i="101"/>
  <c r="AJ56" i="101"/>
  <c r="AI56" i="101"/>
  <c r="AG56" i="101"/>
  <c r="AF56" i="101"/>
  <c r="AE56" i="101"/>
  <c r="AC56" i="101"/>
  <c r="AB56" i="101"/>
  <c r="AA56" i="101"/>
  <c r="Z56" i="101"/>
  <c r="Y56" i="101"/>
  <c r="X56" i="101"/>
  <c r="P56" i="101"/>
  <c r="O56" i="101"/>
  <c r="N56" i="101"/>
  <c r="M56" i="101"/>
  <c r="L56" i="101"/>
  <c r="K56" i="101"/>
  <c r="J56" i="101"/>
  <c r="I56" i="101"/>
  <c r="H56" i="101"/>
  <c r="AN55" i="101"/>
  <c r="AM55" i="101"/>
  <c r="AL55" i="101"/>
  <c r="AK55" i="101"/>
  <c r="AJ55" i="101"/>
  <c r="AI55" i="101"/>
  <c r="AG55" i="101"/>
  <c r="AF55" i="101"/>
  <c r="AE55" i="101"/>
  <c r="AC55" i="101"/>
  <c r="AB55" i="101"/>
  <c r="AA55" i="101"/>
  <c r="Z55" i="101"/>
  <c r="Y55" i="101"/>
  <c r="X55" i="101"/>
  <c r="P55" i="101"/>
  <c r="O55" i="101"/>
  <c r="N55" i="101"/>
  <c r="M55" i="101"/>
  <c r="L55" i="101"/>
  <c r="K55" i="101"/>
  <c r="J55" i="101"/>
  <c r="I55" i="101"/>
  <c r="H55" i="101"/>
  <c r="AN54" i="101"/>
  <c r="AM54" i="101"/>
  <c r="AL54" i="101"/>
  <c r="AK54" i="101"/>
  <c r="AJ54" i="101"/>
  <c r="AI54" i="101"/>
  <c r="AG54" i="101"/>
  <c r="AF54" i="101"/>
  <c r="AE54" i="101"/>
  <c r="AC54" i="101"/>
  <c r="AB54" i="101"/>
  <c r="AA54" i="101"/>
  <c r="Z54" i="101"/>
  <c r="Y54" i="101"/>
  <c r="X54" i="101"/>
  <c r="P54" i="101"/>
  <c r="O54" i="101"/>
  <c r="N54" i="101"/>
  <c r="M54" i="101"/>
  <c r="L54" i="101"/>
  <c r="K54" i="101"/>
  <c r="J54" i="101"/>
  <c r="I54" i="101"/>
  <c r="H54" i="101"/>
  <c r="AN53" i="101"/>
  <c r="AM53" i="101"/>
  <c r="AL53" i="101"/>
  <c r="AK53" i="101"/>
  <c r="AJ53" i="101"/>
  <c r="AI53" i="101"/>
  <c r="AG53" i="101"/>
  <c r="AF53" i="101"/>
  <c r="AE53" i="101"/>
  <c r="AC53" i="101"/>
  <c r="AB53" i="101"/>
  <c r="AA53" i="101"/>
  <c r="Z53" i="101"/>
  <c r="Y53" i="101"/>
  <c r="X53" i="101"/>
  <c r="P53" i="101"/>
  <c r="O53" i="101"/>
  <c r="N53" i="101"/>
  <c r="M53" i="101"/>
  <c r="L53" i="101"/>
  <c r="K53" i="101"/>
  <c r="J53" i="101"/>
  <c r="I53" i="101"/>
  <c r="H53" i="101"/>
  <c r="AN52" i="101"/>
  <c r="AM52" i="101"/>
  <c r="AL52" i="101"/>
  <c r="AK52" i="101"/>
  <c r="AJ52" i="101"/>
  <c r="AI52" i="101"/>
  <c r="AG52" i="101"/>
  <c r="AF52" i="101"/>
  <c r="AE52" i="101"/>
  <c r="AC52" i="101"/>
  <c r="AB52" i="101"/>
  <c r="AA52" i="101"/>
  <c r="Z52" i="101"/>
  <c r="Y52" i="101"/>
  <c r="X52" i="101"/>
  <c r="P52" i="101"/>
  <c r="O52" i="101"/>
  <c r="N52" i="101"/>
  <c r="M52" i="101"/>
  <c r="L52" i="101"/>
  <c r="K52" i="101"/>
  <c r="J52" i="101"/>
  <c r="I52" i="101"/>
  <c r="H52" i="101"/>
  <c r="AN51" i="101"/>
  <c r="AM51" i="101"/>
  <c r="AL51" i="101"/>
  <c r="AK51" i="101"/>
  <c r="AJ51" i="101"/>
  <c r="AI51" i="101"/>
  <c r="AG51" i="101"/>
  <c r="AF51" i="101"/>
  <c r="AE51" i="101"/>
  <c r="AC51" i="101"/>
  <c r="AB51" i="101"/>
  <c r="AA51" i="101"/>
  <c r="Z51" i="101"/>
  <c r="Y51" i="101"/>
  <c r="X51" i="101"/>
  <c r="P51" i="101"/>
  <c r="O51" i="101"/>
  <c r="N51" i="101"/>
  <c r="M51" i="101"/>
  <c r="L51" i="101"/>
  <c r="K51" i="101"/>
  <c r="J51" i="101"/>
  <c r="I51" i="101"/>
  <c r="H51" i="101"/>
  <c r="AN50" i="101"/>
  <c r="AM50" i="101"/>
  <c r="AL50" i="101"/>
  <c r="AK50" i="101"/>
  <c r="AJ50" i="101"/>
  <c r="AI50" i="101"/>
  <c r="AG50" i="101"/>
  <c r="AF50" i="101"/>
  <c r="AE50" i="101"/>
  <c r="AC50" i="101"/>
  <c r="AB50" i="101"/>
  <c r="AA50" i="101"/>
  <c r="Z50" i="101"/>
  <c r="Y50" i="101"/>
  <c r="X50" i="101"/>
  <c r="P50" i="101"/>
  <c r="O50" i="101"/>
  <c r="N50" i="101"/>
  <c r="M50" i="101"/>
  <c r="L50" i="101"/>
  <c r="K50" i="101"/>
  <c r="J50" i="101"/>
  <c r="I50" i="101"/>
  <c r="H50" i="101"/>
  <c r="AN49" i="101"/>
  <c r="AM49" i="101"/>
  <c r="AK49" i="101"/>
  <c r="AJ49" i="101"/>
  <c r="AI49" i="101"/>
  <c r="AG49" i="101"/>
  <c r="AF49" i="101"/>
  <c r="AE49" i="101"/>
  <c r="AC49" i="101"/>
  <c r="AB49" i="101"/>
  <c r="AA49" i="101"/>
  <c r="Z49" i="101"/>
  <c r="Y49" i="101"/>
  <c r="X49" i="101"/>
  <c r="P49" i="101"/>
  <c r="O49" i="101"/>
  <c r="N49" i="101"/>
  <c r="M49" i="101"/>
  <c r="L49" i="101"/>
  <c r="K49" i="101"/>
  <c r="J49" i="101"/>
  <c r="I49" i="101"/>
  <c r="H49" i="101"/>
  <c r="AN48" i="101"/>
  <c r="AM48" i="101"/>
  <c r="AL48" i="101"/>
  <c r="AK48" i="101"/>
  <c r="AJ48" i="101"/>
  <c r="AI48" i="101"/>
  <c r="AG48" i="101"/>
  <c r="AF48" i="101"/>
  <c r="AE48" i="101"/>
  <c r="AC48" i="101"/>
  <c r="AB48" i="101"/>
  <c r="AA48" i="101"/>
  <c r="Z48" i="101"/>
  <c r="Y48" i="101"/>
  <c r="X48" i="101"/>
  <c r="P48" i="101"/>
  <c r="O48" i="101"/>
  <c r="N48" i="101"/>
  <c r="M48" i="101"/>
  <c r="L48" i="101"/>
  <c r="K48" i="101"/>
  <c r="J48" i="101"/>
  <c r="I48" i="101"/>
  <c r="H48" i="101"/>
  <c r="AN47" i="101"/>
  <c r="AM47" i="101"/>
  <c r="AL47" i="101"/>
  <c r="AK47" i="101"/>
  <c r="AJ47" i="101"/>
  <c r="AI47" i="101"/>
  <c r="AG47" i="101"/>
  <c r="AF47" i="101"/>
  <c r="AE47" i="101"/>
  <c r="AC47" i="101"/>
  <c r="AB47" i="101"/>
  <c r="AA47" i="101"/>
  <c r="Z47" i="101"/>
  <c r="Y47" i="101"/>
  <c r="X47" i="101"/>
  <c r="P47" i="101"/>
  <c r="O47" i="101"/>
  <c r="N47" i="101"/>
  <c r="M47" i="101"/>
  <c r="L47" i="101"/>
  <c r="K47" i="101"/>
  <c r="J47" i="101"/>
  <c r="I47" i="101"/>
  <c r="H47" i="101"/>
  <c r="AN46" i="101"/>
  <c r="AM46" i="101"/>
  <c r="AL46" i="101"/>
  <c r="AK46" i="101"/>
  <c r="AJ46" i="101"/>
  <c r="AI46" i="101"/>
  <c r="AG46" i="101"/>
  <c r="AF46" i="101"/>
  <c r="AE46" i="101"/>
  <c r="AC46" i="101"/>
  <c r="AB46" i="101"/>
  <c r="AA46" i="101"/>
  <c r="Z46" i="101"/>
  <c r="Y46" i="101"/>
  <c r="X46" i="101"/>
  <c r="P46" i="101"/>
  <c r="O46" i="101"/>
  <c r="N46" i="101"/>
  <c r="M46" i="101"/>
  <c r="L46" i="101"/>
  <c r="K46" i="101"/>
  <c r="J46" i="101"/>
  <c r="I46" i="101"/>
  <c r="H46" i="101"/>
  <c r="AN45" i="101"/>
  <c r="AM45" i="101"/>
  <c r="AL45" i="101"/>
  <c r="AK45" i="101"/>
  <c r="AJ45" i="101"/>
  <c r="AI45" i="101"/>
  <c r="AG45" i="101"/>
  <c r="AF45" i="101"/>
  <c r="AE45" i="101"/>
  <c r="AC45" i="101"/>
  <c r="AB45" i="101"/>
  <c r="AA45" i="101"/>
  <c r="Z45" i="101"/>
  <c r="Y45" i="101"/>
  <c r="X45" i="101"/>
  <c r="P45" i="101"/>
  <c r="O45" i="101"/>
  <c r="N45" i="101"/>
  <c r="M45" i="101"/>
  <c r="L45" i="101"/>
  <c r="K45" i="101"/>
  <c r="J45" i="101"/>
  <c r="I45" i="101"/>
  <c r="H45" i="101"/>
  <c r="AN44" i="101"/>
  <c r="AM44" i="101"/>
  <c r="AL44" i="101"/>
  <c r="AK44" i="101"/>
  <c r="AJ44" i="101"/>
  <c r="AI44" i="101"/>
  <c r="AG44" i="101"/>
  <c r="AF44" i="101"/>
  <c r="AE44" i="101"/>
  <c r="AC44" i="101"/>
  <c r="AB44" i="101"/>
  <c r="AA44" i="101"/>
  <c r="Z44" i="101"/>
  <c r="Y44" i="101"/>
  <c r="X44" i="101"/>
  <c r="P44" i="101"/>
  <c r="O44" i="101"/>
  <c r="N44" i="101"/>
  <c r="M44" i="101"/>
  <c r="L44" i="101"/>
  <c r="K44" i="101"/>
  <c r="J44" i="101"/>
  <c r="I44" i="101"/>
  <c r="H44" i="101"/>
  <c r="AN43" i="101"/>
  <c r="AM43" i="101"/>
  <c r="AL43" i="101"/>
  <c r="AK43" i="101"/>
  <c r="AJ43" i="101"/>
  <c r="AI43" i="101"/>
  <c r="AG43" i="101"/>
  <c r="AF43" i="101"/>
  <c r="AE43" i="101"/>
  <c r="AC43" i="101"/>
  <c r="AB43" i="101"/>
  <c r="AA43" i="101"/>
  <c r="Z43" i="101"/>
  <c r="Y43" i="101"/>
  <c r="X43" i="101"/>
  <c r="P43" i="101"/>
  <c r="O43" i="101"/>
  <c r="N43" i="101"/>
  <c r="M43" i="101"/>
  <c r="L43" i="101"/>
  <c r="K43" i="101"/>
  <c r="J43" i="101"/>
  <c r="I43" i="101"/>
  <c r="H43" i="101"/>
  <c r="AN42" i="101"/>
  <c r="AM42" i="101"/>
  <c r="AL42" i="101"/>
  <c r="AK42" i="101"/>
  <c r="AJ42" i="101"/>
  <c r="AI42" i="101"/>
  <c r="AG42" i="101"/>
  <c r="AF42" i="101"/>
  <c r="AE42" i="101"/>
  <c r="AC42" i="101"/>
  <c r="AB42" i="101"/>
  <c r="AA42" i="101"/>
  <c r="Z42" i="101"/>
  <c r="Y42" i="101"/>
  <c r="X42" i="101"/>
  <c r="P42" i="101"/>
  <c r="O42" i="101"/>
  <c r="N42" i="101"/>
  <c r="M42" i="101"/>
  <c r="L42" i="101"/>
  <c r="K42" i="101"/>
  <c r="J42" i="101"/>
  <c r="I42" i="101"/>
  <c r="H42" i="101"/>
  <c r="AN41" i="101"/>
  <c r="AM41" i="101"/>
  <c r="AL41" i="101"/>
  <c r="AK41" i="101"/>
  <c r="AJ41" i="101"/>
  <c r="AI41" i="101"/>
  <c r="AG41" i="101"/>
  <c r="AF41" i="101"/>
  <c r="AE41" i="101"/>
  <c r="AC41" i="101"/>
  <c r="AB41" i="101"/>
  <c r="AA41" i="101"/>
  <c r="Z41" i="101"/>
  <c r="Y41" i="101"/>
  <c r="X41" i="101"/>
  <c r="P41" i="101"/>
  <c r="O41" i="101"/>
  <c r="N41" i="101"/>
  <c r="M41" i="101"/>
  <c r="L41" i="101"/>
  <c r="K41" i="101"/>
  <c r="J41" i="101"/>
  <c r="I41" i="101"/>
  <c r="H41" i="101"/>
  <c r="AN40" i="101"/>
  <c r="AM40" i="101"/>
  <c r="AL40" i="101"/>
  <c r="AK40" i="101"/>
  <c r="AJ40" i="101"/>
  <c r="AI40" i="101"/>
  <c r="AG40" i="101"/>
  <c r="AF40" i="101"/>
  <c r="AE40" i="101"/>
  <c r="AC40" i="101"/>
  <c r="AB40" i="101"/>
  <c r="AA40" i="101"/>
  <c r="Z40" i="101"/>
  <c r="Y40" i="101"/>
  <c r="X40" i="101"/>
  <c r="P40" i="101"/>
  <c r="O40" i="101"/>
  <c r="N40" i="101"/>
  <c r="M40" i="101"/>
  <c r="L40" i="101"/>
  <c r="K40" i="101"/>
  <c r="J40" i="101"/>
  <c r="J63" i="101" s="1"/>
  <c r="I40" i="101"/>
  <c r="I63" i="101" s="1"/>
  <c r="H40" i="101"/>
  <c r="AN33" i="101"/>
  <c r="AM33" i="101"/>
  <c r="AL33" i="101"/>
  <c r="AK33" i="101"/>
  <c r="AJ33" i="101"/>
  <c r="AI33" i="101"/>
  <c r="AG33" i="101"/>
  <c r="AF33" i="101"/>
  <c r="AE33" i="101"/>
  <c r="P33" i="101"/>
  <c r="O33" i="101"/>
  <c r="N33" i="101"/>
  <c r="W32" i="101"/>
  <c r="AC32" i="101" s="1"/>
  <c r="V32" i="101"/>
  <c r="U32" i="101"/>
  <c r="T32" i="101"/>
  <c r="Z32" i="101" s="1"/>
  <c r="S32" i="101"/>
  <c r="Y32" i="101" s="1"/>
  <c r="R32" i="101"/>
  <c r="X32" i="101" s="1"/>
  <c r="G32" i="101"/>
  <c r="F32" i="101"/>
  <c r="E32" i="101"/>
  <c r="D32" i="101"/>
  <c r="C32" i="101"/>
  <c r="I32" i="101" s="1"/>
  <c r="B32" i="101"/>
  <c r="H32" i="101" s="1"/>
  <c r="AN31" i="101"/>
  <c r="AM31" i="101"/>
  <c r="AL31" i="101"/>
  <c r="AK31" i="101"/>
  <c r="AJ31" i="101"/>
  <c r="AI31" i="101"/>
  <c r="AG31" i="101"/>
  <c r="AF31" i="101"/>
  <c r="AE31" i="101"/>
  <c r="AC31" i="101"/>
  <c r="AB31" i="101"/>
  <c r="AA31" i="101"/>
  <c r="Z31" i="101"/>
  <c r="Y31" i="101"/>
  <c r="X31" i="101"/>
  <c r="P31" i="101"/>
  <c r="O31" i="101"/>
  <c r="N31" i="101"/>
  <c r="M31" i="101"/>
  <c r="L31" i="101"/>
  <c r="K31" i="101"/>
  <c r="J31" i="101"/>
  <c r="I31" i="101"/>
  <c r="H31" i="101"/>
  <c r="AN30" i="101"/>
  <c r="AM30" i="101"/>
  <c r="AL30" i="101"/>
  <c r="AK30" i="101"/>
  <c r="AJ30" i="101"/>
  <c r="AP30" i="101" s="1"/>
  <c r="AI30" i="101"/>
  <c r="AG30" i="101"/>
  <c r="AF30" i="101"/>
  <c r="AE30" i="101"/>
  <c r="AC30" i="101"/>
  <c r="AB30" i="101"/>
  <c r="AA30" i="101"/>
  <c r="Z30" i="101"/>
  <c r="Y30" i="101"/>
  <c r="X30" i="101"/>
  <c r="P30" i="101"/>
  <c r="O30" i="101"/>
  <c r="N30" i="101"/>
  <c r="M30" i="101"/>
  <c r="L30" i="101"/>
  <c r="K30" i="101"/>
  <c r="J30" i="101"/>
  <c r="I30" i="101"/>
  <c r="H30" i="101"/>
  <c r="AN29" i="101"/>
  <c r="AM29" i="101"/>
  <c r="AL29" i="101"/>
  <c r="AK29" i="101"/>
  <c r="AJ29" i="101"/>
  <c r="AI29" i="101"/>
  <c r="AG29" i="101"/>
  <c r="AF29" i="101"/>
  <c r="AE29" i="101"/>
  <c r="AC29" i="101"/>
  <c r="AB29" i="101"/>
  <c r="AA29" i="101"/>
  <c r="Z29" i="101"/>
  <c r="Y29" i="101"/>
  <c r="X29" i="101"/>
  <c r="P29" i="101"/>
  <c r="O29" i="101"/>
  <c r="N29" i="101"/>
  <c r="M29" i="101"/>
  <c r="L29" i="101"/>
  <c r="K29" i="101"/>
  <c r="J29" i="101"/>
  <c r="I29" i="101"/>
  <c r="H29" i="101"/>
  <c r="AN28" i="101"/>
  <c r="AM28" i="101"/>
  <c r="AL28" i="101"/>
  <c r="AK28" i="101"/>
  <c r="AJ28" i="101"/>
  <c r="AI28" i="101"/>
  <c r="AG28" i="101"/>
  <c r="AF28" i="101"/>
  <c r="AE28" i="101"/>
  <c r="AC28" i="101"/>
  <c r="AB28" i="101"/>
  <c r="AA28" i="101"/>
  <c r="Z28" i="101"/>
  <c r="Y28" i="101"/>
  <c r="X28" i="101"/>
  <c r="P28" i="101"/>
  <c r="O28" i="101"/>
  <c r="N28" i="101"/>
  <c r="M28" i="101"/>
  <c r="L28" i="101"/>
  <c r="K28" i="101"/>
  <c r="J28" i="101"/>
  <c r="I28" i="101"/>
  <c r="H28" i="101"/>
  <c r="AN27" i="101"/>
  <c r="AM27" i="101"/>
  <c r="AL27" i="101"/>
  <c r="AK27" i="101"/>
  <c r="AJ27" i="101"/>
  <c r="AG27" i="101"/>
  <c r="AF27" i="101"/>
  <c r="AC27" i="101"/>
  <c r="AB27" i="101"/>
  <c r="AA27" i="101"/>
  <c r="Z27" i="101"/>
  <c r="Y27" i="101"/>
  <c r="X27" i="101"/>
  <c r="P27" i="101"/>
  <c r="O27" i="101"/>
  <c r="M27" i="101"/>
  <c r="L27" i="101"/>
  <c r="K27" i="101"/>
  <c r="J27" i="101"/>
  <c r="I27" i="101"/>
  <c r="H27" i="101"/>
  <c r="AN26" i="101"/>
  <c r="AM26" i="101"/>
  <c r="AL26" i="101"/>
  <c r="AK26" i="101"/>
  <c r="AJ26" i="101"/>
  <c r="AI26" i="101"/>
  <c r="AG26" i="101"/>
  <c r="AF26" i="101"/>
  <c r="AE26" i="101"/>
  <c r="AC26" i="101"/>
  <c r="AB26" i="101"/>
  <c r="AA26" i="101"/>
  <c r="Z26" i="101"/>
  <c r="Y26" i="101"/>
  <c r="X26" i="101"/>
  <c r="P26" i="101"/>
  <c r="O26" i="101"/>
  <c r="N26" i="101"/>
  <c r="M26" i="101"/>
  <c r="L26" i="101"/>
  <c r="K26" i="101"/>
  <c r="J26" i="101"/>
  <c r="I26" i="101"/>
  <c r="H26" i="101"/>
  <c r="AN25" i="101"/>
  <c r="AM25" i="101"/>
  <c r="AL25" i="101"/>
  <c r="AK25" i="101"/>
  <c r="AJ25" i="101"/>
  <c r="AI25" i="101"/>
  <c r="AG25" i="101"/>
  <c r="AF25" i="101"/>
  <c r="AE25" i="101"/>
  <c r="AC25" i="101"/>
  <c r="AB25" i="101"/>
  <c r="AA25" i="101"/>
  <c r="Z25" i="101"/>
  <c r="Y25" i="101"/>
  <c r="X25" i="101"/>
  <c r="P25" i="101"/>
  <c r="O25" i="101"/>
  <c r="N25" i="101"/>
  <c r="M25" i="101"/>
  <c r="L25" i="101"/>
  <c r="K25" i="101"/>
  <c r="J25" i="101"/>
  <c r="I25" i="101"/>
  <c r="H25" i="101"/>
  <c r="AN24" i="101"/>
  <c r="AM24" i="101"/>
  <c r="AL24" i="101"/>
  <c r="AK24" i="101"/>
  <c r="AJ24" i="101"/>
  <c r="AI24" i="101"/>
  <c r="AG24" i="101"/>
  <c r="AF24" i="101"/>
  <c r="AE24" i="101"/>
  <c r="AC24" i="101"/>
  <c r="AB24" i="101"/>
  <c r="AA24" i="101"/>
  <c r="Z24" i="101"/>
  <c r="Y24" i="101"/>
  <c r="X24" i="101"/>
  <c r="P24" i="101"/>
  <c r="O24" i="101"/>
  <c r="N24" i="101"/>
  <c r="M24" i="101"/>
  <c r="L24" i="101"/>
  <c r="K24" i="101"/>
  <c r="J24" i="101"/>
  <c r="I24" i="101"/>
  <c r="H24" i="101"/>
  <c r="AN23" i="101"/>
  <c r="AM23" i="101"/>
  <c r="AL23" i="101"/>
  <c r="AK23" i="101"/>
  <c r="AJ23" i="101"/>
  <c r="AI23" i="101"/>
  <c r="AG23" i="101"/>
  <c r="AF23" i="101"/>
  <c r="AE23" i="101"/>
  <c r="AC23" i="101"/>
  <c r="AB23" i="101"/>
  <c r="AA23" i="101"/>
  <c r="Z23" i="101"/>
  <c r="Y23" i="101"/>
  <c r="X23" i="101"/>
  <c r="P23" i="101"/>
  <c r="O23" i="101"/>
  <c r="N23" i="101"/>
  <c r="M23" i="101"/>
  <c r="L23" i="101"/>
  <c r="K23" i="101"/>
  <c r="J23" i="101"/>
  <c r="I23" i="101"/>
  <c r="H23" i="101"/>
  <c r="AN22" i="101"/>
  <c r="AM22" i="101"/>
  <c r="AL22" i="101"/>
  <c r="AK22" i="101"/>
  <c r="AJ22" i="101"/>
  <c r="AI22" i="101"/>
  <c r="AG22" i="101"/>
  <c r="AF22" i="101"/>
  <c r="AE22" i="101"/>
  <c r="AC22" i="101"/>
  <c r="AB22" i="101"/>
  <c r="AA22" i="101"/>
  <c r="Z22" i="101"/>
  <c r="Y22" i="101"/>
  <c r="X22" i="101"/>
  <c r="P22" i="101"/>
  <c r="O22" i="101"/>
  <c r="N22" i="101"/>
  <c r="M22" i="101"/>
  <c r="L22" i="101"/>
  <c r="K22" i="101"/>
  <c r="J22" i="101"/>
  <c r="I22" i="101"/>
  <c r="H22" i="101"/>
  <c r="AN21" i="101"/>
  <c r="AM21" i="101"/>
  <c r="AL21" i="101"/>
  <c r="AK21" i="101"/>
  <c r="AJ21" i="101"/>
  <c r="AI21" i="101"/>
  <c r="AG21" i="101"/>
  <c r="AF21" i="101"/>
  <c r="AE21" i="101"/>
  <c r="AC21" i="101"/>
  <c r="AB21" i="101"/>
  <c r="AA21" i="101"/>
  <c r="Z21" i="101"/>
  <c r="Y21" i="101"/>
  <c r="X21" i="101"/>
  <c r="P21" i="101"/>
  <c r="O21" i="101"/>
  <c r="N21" i="101"/>
  <c r="M21" i="101"/>
  <c r="L21" i="101"/>
  <c r="K21" i="101"/>
  <c r="J21" i="101"/>
  <c r="I21" i="101"/>
  <c r="H21" i="101"/>
  <c r="AN20" i="101"/>
  <c r="AM20" i="101"/>
  <c r="AL20" i="101"/>
  <c r="AK20" i="101"/>
  <c r="AJ20" i="101"/>
  <c r="AI20" i="101"/>
  <c r="AG20" i="101"/>
  <c r="AF20" i="101"/>
  <c r="AE20" i="101"/>
  <c r="AC20" i="101"/>
  <c r="AB20" i="101"/>
  <c r="AA20" i="101"/>
  <c r="Z20" i="101"/>
  <c r="Y20" i="101"/>
  <c r="X20" i="101"/>
  <c r="P20" i="101"/>
  <c r="O20" i="101"/>
  <c r="N20" i="101"/>
  <c r="M20" i="101"/>
  <c r="L20" i="101"/>
  <c r="K20" i="101"/>
  <c r="J20" i="101"/>
  <c r="I20" i="101"/>
  <c r="H20" i="101"/>
  <c r="AN19" i="101"/>
  <c r="AM19" i="101"/>
  <c r="AL19" i="101"/>
  <c r="AK19" i="101"/>
  <c r="AJ19" i="101"/>
  <c r="AI19" i="101"/>
  <c r="AG19" i="101"/>
  <c r="AF19" i="101"/>
  <c r="AE19" i="101"/>
  <c r="AC19" i="101"/>
  <c r="AB19" i="101"/>
  <c r="AA19" i="101"/>
  <c r="Z19" i="101"/>
  <c r="Y19" i="101"/>
  <c r="X19" i="101"/>
  <c r="P19" i="101"/>
  <c r="O19" i="101"/>
  <c r="N19" i="101"/>
  <c r="M19" i="101"/>
  <c r="L19" i="101"/>
  <c r="K19" i="101"/>
  <c r="J19" i="101"/>
  <c r="I19" i="101"/>
  <c r="H19" i="101"/>
  <c r="AN18" i="101"/>
  <c r="AM18" i="101"/>
  <c r="AL18" i="101"/>
  <c r="AK18" i="101"/>
  <c r="AJ18" i="101"/>
  <c r="AI18" i="101"/>
  <c r="AG18" i="101"/>
  <c r="AF18" i="101"/>
  <c r="AE18" i="101"/>
  <c r="AC18" i="101"/>
  <c r="AB18" i="101"/>
  <c r="AA18" i="101"/>
  <c r="Z18" i="101"/>
  <c r="Y18" i="101"/>
  <c r="X18" i="101"/>
  <c r="P18" i="101"/>
  <c r="O18" i="101"/>
  <c r="N18" i="101"/>
  <c r="M18" i="101"/>
  <c r="L18" i="101"/>
  <c r="K18" i="101"/>
  <c r="J18" i="101"/>
  <c r="I18" i="101"/>
  <c r="H18" i="101"/>
  <c r="AN17" i="101"/>
  <c r="AM17" i="101"/>
  <c r="AL17" i="101"/>
  <c r="AK17" i="101"/>
  <c r="AJ17" i="101"/>
  <c r="AI17" i="101"/>
  <c r="AG17" i="101"/>
  <c r="AF17" i="101"/>
  <c r="AE17" i="101"/>
  <c r="AC17" i="101"/>
  <c r="AB17" i="101"/>
  <c r="AA17" i="101"/>
  <c r="Z17" i="101"/>
  <c r="Y17" i="101"/>
  <c r="X17" i="101"/>
  <c r="P17" i="101"/>
  <c r="O17" i="101"/>
  <c r="N17" i="101"/>
  <c r="M17" i="101"/>
  <c r="L17" i="101"/>
  <c r="K17" i="101"/>
  <c r="J17" i="101"/>
  <c r="I17" i="101"/>
  <c r="H17" i="101"/>
  <c r="AN16" i="101"/>
  <c r="AM16" i="101"/>
  <c r="AL16" i="101"/>
  <c r="AK16" i="101"/>
  <c r="AJ16" i="101"/>
  <c r="AI16" i="101"/>
  <c r="AG16" i="101"/>
  <c r="AF16" i="101"/>
  <c r="AE16" i="101"/>
  <c r="AC16" i="101"/>
  <c r="AB16" i="101"/>
  <c r="AA16" i="101"/>
  <c r="Z16" i="101"/>
  <c r="Y16" i="101"/>
  <c r="X16" i="101"/>
  <c r="P16" i="101"/>
  <c r="O16" i="101"/>
  <c r="N16" i="101"/>
  <c r="M16" i="101"/>
  <c r="L16" i="101"/>
  <c r="K16" i="101"/>
  <c r="J16" i="101"/>
  <c r="I16" i="101"/>
  <c r="H16" i="101"/>
  <c r="AN15" i="101"/>
  <c r="AM15" i="101"/>
  <c r="AL15" i="101"/>
  <c r="AK15" i="101"/>
  <c r="AJ15" i="101"/>
  <c r="AI15" i="101"/>
  <c r="AG15" i="101"/>
  <c r="AF15" i="101"/>
  <c r="AE15" i="101"/>
  <c r="AC15" i="101"/>
  <c r="AB15" i="101"/>
  <c r="AA15" i="101"/>
  <c r="Z15" i="101"/>
  <c r="Y15" i="101"/>
  <c r="X15" i="101"/>
  <c r="P15" i="101"/>
  <c r="O15" i="101"/>
  <c r="N15" i="101"/>
  <c r="M15" i="101"/>
  <c r="L15" i="101"/>
  <c r="K15" i="101"/>
  <c r="J15" i="101"/>
  <c r="I15" i="101"/>
  <c r="H15" i="101"/>
  <c r="AN14" i="101"/>
  <c r="AM14" i="101"/>
  <c r="AL14" i="101"/>
  <c r="AK14" i="101"/>
  <c r="AJ14" i="101"/>
  <c r="AI14" i="101"/>
  <c r="AG14" i="101"/>
  <c r="AF14" i="101"/>
  <c r="AE14" i="101"/>
  <c r="AC14" i="101"/>
  <c r="AB14" i="101"/>
  <c r="AA14" i="101"/>
  <c r="Z14" i="101"/>
  <c r="Y14" i="101"/>
  <c r="X14" i="101"/>
  <c r="P14" i="101"/>
  <c r="O14" i="101"/>
  <c r="N14" i="101"/>
  <c r="M14" i="101"/>
  <c r="L14" i="101"/>
  <c r="K14" i="101"/>
  <c r="J14" i="101"/>
  <c r="I14" i="101"/>
  <c r="H14" i="101"/>
  <c r="AN13" i="101"/>
  <c r="AM13" i="101"/>
  <c r="AL13" i="101"/>
  <c r="AK13" i="101"/>
  <c r="AJ13" i="101"/>
  <c r="AI13" i="101"/>
  <c r="AG13" i="101"/>
  <c r="AF13" i="101"/>
  <c r="AE13" i="101"/>
  <c r="AC13" i="101"/>
  <c r="AB13" i="101"/>
  <c r="AA13" i="101"/>
  <c r="Z13" i="101"/>
  <c r="Y13" i="101"/>
  <c r="X13" i="101"/>
  <c r="P13" i="101"/>
  <c r="O13" i="101"/>
  <c r="N13" i="101"/>
  <c r="M13" i="101"/>
  <c r="L13" i="101"/>
  <c r="K13" i="101"/>
  <c r="J13" i="101"/>
  <c r="I13" i="101"/>
  <c r="H13" i="101"/>
  <c r="AN12" i="101"/>
  <c r="AM12" i="101"/>
  <c r="AL12" i="101"/>
  <c r="AK12" i="101"/>
  <c r="AJ12" i="101"/>
  <c r="AI12" i="101"/>
  <c r="AG12" i="101"/>
  <c r="AF12" i="101"/>
  <c r="AE12" i="101"/>
  <c r="AC12" i="101"/>
  <c r="AB12" i="101"/>
  <c r="AA12" i="101"/>
  <c r="Z12" i="101"/>
  <c r="Y12" i="101"/>
  <c r="X12" i="101"/>
  <c r="P12" i="101"/>
  <c r="O12" i="101"/>
  <c r="N12" i="101"/>
  <c r="M12" i="101"/>
  <c r="L12" i="101"/>
  <c r="K12" i="101"/>
  <c r="J12" i="101"/>
  <c r="I12" i="101"/>
  <c r="H12" i="101"/>
  <c r="AN11" i="101"/>
  <c r="AM11" i="101"/>
  <c r="AL11" i="101"/>
  <c r="AK11" i="101"/>
  <c r="AJ11" i="101"/>
  <c r="AI11" i="101"/>
  <c r="AG11" i="101"/>
  <c r="AF11" i="101"/>
  <c r="AE11" i="101"/>
  <c r="AC11" i="101"/>
  <c r="AB11" i="101"/>
  <c r="AA11" i="101"/>
  <c r="Z11" i="101"/>
  <c r="Y11" i="101"/>
  <c r="X11" i="101"/>
  <c r="P11" i="101"/>
  <c r="O11" i="101"/>
  <c r="N11" i="101"/>
  <c r="M11" i="101"/>
  <c r="L11" i="101"/>
  <c r="K11" i="101"/>
  <c r="J11" i="101"/>
  <c r="I11" i="101"/>
  <c r="H11" i="101"/>
  <c r="AN10" i="101"/>
  <c r="AM10" i="101"/>
  <c r="AL10" i="101"/>
  <c r="AK10" i="101"/>
  <c r="AJ10" i="101"/>
  <c r="AI10" i="101"/>
  <c r="AG10" i="101"/>
  <c r="AF10" i="101"/>
  <c r="AE10" i="101"/>
  <c r="AC10" i="101"/>
  <c r="AB10" i="101"/>
  <c r="AA10" i="101"/>
  <c r="Z10" i="101"/>
  <c r="Y10" i="101"/>
  <c r="X10" i="101"/>
  <c r="P10" i="101"/>
  <c r="O10" i="101"/>
  <c r="N10" i="101"/>
  <c r="M10" i="101"/>
  <c r="L10" i="101"/>
  <c r="K10" i="101"/>
  <c r="J10" i="101"/>
  <c r="I10" i="101"/>
  <c r="H10" i="101"/>
  <c r="AN9" i="101"/>
  <c r="AM9" i="101"/>
  <c r="AL9" i="101"/>
  <c r="AK9" i="101"/>
  <c r="AJ9" i="101"/>
  <c r="AI9" i="101"/>
  <c r="AG9" i="101"/>
  <c r="AF9" i="101"/>
  <c r="AE9" i="101"/>
  <c r="AC9" i="101"/>
  <c r="AB9" i="101"/>
  <c r="AA9" i="101"/>
  <c r="Z9" i="101"/>
  <c r="Y9" i="101"/>
  <c r="X9" i="101"/>
  <c r="P9" i="101"/>
  <c r="O9" i="101"/>
  <c r="N9" i="101"/>
  <c r="M9" i="101"/>
  <c r="L9" i="101"/>
  <c r="K9" i="101"/>
  <c r="J9" i="101"/>
  <c r="I9" i="101"/>
  <c r="H9" i="101"/>
  <c r="AN8" i="101"/>
  <c r="AM8" i="101"/>
  <c r="AL8" i="101"/>
  <c r="AK8" i="101"/>
  <c r="AJ8" i="101"/>
  <c r="AI8" i="101"/>
  <c r="AG8" i="101"/>
  <c r="AF8" i="101"/>
  <c r="AE8" i="101"/>
  <c r="AC8" i="101"/>
  <c r="AB8" i="101"/>
  <c r="AA8" i="101"/>
  <c r="Z8" i="101"/>
  <c r="Y8" i="101"/>
  <c r="X8" i="101"/>
  <c r="P8" i="101"/>
  <c r="O8" i="101"/>
  <c r="N8" i="101"/>
  <c r="M8" i="101"/>
  <c r="L8" i="101"/>
  <c r="K8" i="101"/>
  <c r="J8" i="101"/>
  <c r="I8" i="101"/>
  <c r="H8" i="101"/>
  <c r="AN7" i="101"/>
  <c r="AM7" i="101"/>
  <c r="AL7" i="101"/>
  <c r="AK7" i="101"/>
  <c r="AJ7" i="101"/>
  <c r="AI7" i="101"/>
  <c r="AG7" i="101"/>
  <c r="AF7" i="101"/>
  <c r="AE7" i="101"/>
  <c r="AC7" i="101"/>
  <c r="AB7" i="101"/>
  <c r="AA7" i="101"/>
  <c r="Z7" i="101"/>
  <c r="Y7" i="101"/>
  <c r="X7" i="101"/>
  <c r="P7" i="101"/>
  <c r="O7" i="101"/>
  <c r="N7" i="101"/>
  <c r="M7" i="101"/>
  <c r="L7" i="101"/>
  <c r="K7" i="101"/>
  <c r="J7" i="101"/>
  <c r="I7" i="101"/>
  <c r="H7" i="101"/>
  <c r="J54" i="100"/>
  <c r="I54" i="100"/>
  <c r="H54" i="100"/>
  <c r="G54" i="100"/>
  <c r="F54" i="100"/>
  <c r="E54" i="100"/>
  <c r="J53" i="100"/>
  <c r="I53" i="100"/>
  <c r="H53" i="100"/>
  <c r="G53" i="100"/>
  <c r="F53" i="100"/>
  <c r="E53" i="100"/>
  <c r="J52" i="100"/>
  <c r="I52" i="100"/>
  <c r="H52" i="100"/>
  <c r="G52" i="100"/>
  <c r="F52" i="100"/>
  <c r="E52" i="100"/>
  <c r="J51" i="100"/>
  <c r="I51" i="100"/>
  <c r="H51" i="100"/>
  <c r="G51" i="100"/>
  <c r="F51" i="100"/>
  <c r="E51" i="100"/>
  <c r="J50" i="100"/>
  <c r="I50" i="100"/>
  <c r="H50" i="100"/>
  <c r="G50" i="100"/>
  <c r="F50" i="100"/>
  <c r="E50" i="100"/>
  <c r="J49" i="100"/>
  <c r="I49" i="100"/>
  <c r="H49" i="100"/>
  <c r="G49" i="100"/>
  <c r="F49" i="100"/>
  <c r="E49" i="100"/>
  <c r="J48" i="100"/>
  <c r="I48" i="100"/>
  <c r="H48" i="100"/>
  <c r="G48" i="100"/>
  <c r="F48" i="100"/>
  <c r="E48" i="100"/>
  <c r="J47" i="100"/>
  <c r="I47" i="100"/>
  <c r="H47" i="100"/>
  <c r="G47" i="100"/>
  <c r="F47" i="100"/>
  <c r="E47" i="100"/>
  <c r="J46" i="100"/>
  <c r="I46" i="100"/>
  <c r="H46" i="100"/>
  <c r="G46" i="100"/>
  <c r="F46" i="100"/>
  <c r="E46" i="100"/>
  <c r="J38" i="100"/>
  <c r="Q38" i="100" s="1"/>
  <c r="I38" i="100"/>
  <c r="H38" i="100"/>
  <c r="G38" i="100"/>
  <c r="F38" i="100"/>
  <c r="M38" i="100" s="1"/>
  <c r="E38" i="100"/>
  <c r="J37" i="100"/>
  <c r="I37" i="100"/>
  <c r="H37" i="100"/>
  <c r="O37" i="100" s="1"/>
  <c r="G37" i="100"/>
  <c r="F37" i="100"/>
  <c r="E37" i="100"/>
  <c r="L37" i="100" s="1"/>
  <c r="J36" i="100"/>
  <c r="I36" i="100"/>
  <c r="H36" i="100"/>
  <c r="G36" i="100"/>
  <c r="F36" i="100"/>
  <c r="E36" i="100"/>
  <c r="U35" i="100"/>
  <c r="T35" i="100"/>
  <c r="S35" i="100"/>
  <c r="U34" i="100"/>
  <c r="T34" i="100"/>
  <c r="S34" i="100"/>
  <c r="P34" i="100"/>
  <c r="O34" i="100"/>
  <c r="M34" i="100"/>
  <c r="L34" i="100"/>
  <c r="U33" i="100"/>
  <c r="T33" i="100"/>
  <c r="S33" i="100"/>
  <c r="P33" i="100"/>
  <c r="O33" i="100"/>
  <c r="M33" i="100"/>
  <c r="L33" i="100"/>
  <c r="N33" i="100" s="1"/>
  <c r="U32" i="100"/>
  <c r="T32" i="100"/>
  <c r="S32" i="100"/>
  <c r="P32" i="100"/>
  <c r="O32" i="100"/>
  <c r="M32" i="100"/>
  <c r="L32" i="100"/>
  <c r="U31" i="100"/>
  <c r="T31" i="100"/>
  <c r="S31" i="100"/>
  <c r="Q31" i="100"/>
  <c r="P31" i="100"/>
  <c r="O31" i="100"/>
  <c r="N31" i="100"/>
  <c r="M31" i="100"/>
  <c r="L31" i="100"/>
  <c r="U30" i="100"/>
  <c r="T30" i="100"/>
  <c r="S30" i="100"/>
  <c r="Q30" i="100"/>
  <c r="P30" i="100"/>
  <c r="O30" i="100"/>
  <c r="N30" i="100"/>
  <c r="M30" i="100"/>
  <c r="L30" i="100"/>
  <c r="U29" i="100"/>
  <c r="T29" i="100"/>
  <c r="S29" i="100"/>
  <c r="Q29" i="100"/>
  <c r="P29" i="100"/>
  <c r="O29" i="100"/>
  <c r="N29" i="100"/>
  <c r="M29" i="100"/>
  <c r="L29" i="100"/>
  <c r="U28" i="100"/>
  <c r="T28" i="100"/>
  <c r="S28" i="100"/>
  <c r="Q28" i="100"/>
  <c r="P28" i="100"/>
  <c r="O28" i="100"/>
  <c r="N28" i="100"/>
  <c r="M28" i="100"/>
  <c r="L28" i="100"/>
  <c r="U27" i="100"/>
  <c r="T27" i="100"/>
  <c r="S27" i="100"/>
  <c r="Q27" i="100"/>
  <c r="Q35" i="100" s="1"/>
  <c r="P27" i="100"/>
  <c r="P35" i="100" s="1"/>
  <c r="O27" i="100"/>
  <c r="O35" i="100" s="1"/>
  <c r="N27" i="100"/>
  <c r="N35" i="100" s="1"/>
  <c r="M27" i="100"/>
  <c r="M35" i="100" s="1"/>
  <c r="L27" i="100"/>
  <c r="L35" i="100" s="1"/>
  <c r="L25" i="100"/>
  <c r="J19" i="100"/>
  <c r="Q19" i="100" s="1"/>
  <c r="I19" i="100"/>
  <c r="P19" i="100" s="1"/>
  <c r="H19" i="100"/>
  <c r="O19" i="100" s="1"/>
  <c r="G19" i="100"/>
  <c r="F19" i="100"/>
  <c r="M19" i="100" s="1"/>
  <c r="E19" i="100"/>
  <c r="L19" i="100" s="1"/>
  <c r="J18" i="100"/>
  <c r="Q18" i="100" s="1"/>
  <c r="I18" i="100"/>
  <c r="P18" i="100" s="1"/>
  <c r="H18" i="100"/>
  <c r="O18" i="100" s="1"/>
  <c r="G18" i="100"/>
  <c r="N18" i="100" s="1"/>
  <c r="F18" i="100"/>
  <c r="E18" i="100"/>
  <c r="L18" i="100" s="1"/>
  <c r="J17" i="100"/>
  <c r="Q17" i="100" s="1"/>
  <c r="I17" i="100"/>
  <c r="P17" i="100" s="1"/>
  <c r="H17" i="100"/>
  <c r="O17" i="100" s="1"/>
  <c r="G17" i="100"/>
  <c r="F17" i="100"/>
  <c r="M17" i="100" s="1"/>
  <c r="E17" i="100"/>
  <c r="S17" i="100" s="1"/>
  <c r="U16" i="100"/>
  <c r="T16" i="100"/>
  <c r="S16" i="100"/>
  <c r="U15" i="100"/>
  <c r="T15" i="100"/>
  <c r="S15" i="100"/>
  <c r="P15" i="100"/>
  <c r="O15" i="100"/>
  <c r="M15" i="100"/>
  <c r="L15" i="100"/>
  <c r="U14" i="100"/>
  <c r="T14" i="100"/>
  <c r="S14" i="100"/>
  <c r="P14" i="100"/>
  <c r="O14" i="100"/>
  <c r="M14" i="100"/>
  <c r="L14" i="100"/>
  <c r="U13" i="100"/>
  <c r="T13" i="100"/>
  <c r="S13" i="100"/>
  <c r="P13" i="100"/>
  <c r="O13" i="100"/>
  <c r="M13" i="100"/>
  <c r="L13" i="100"/>
  <c r="U12" i="100"/>
  <c r="T12" i="100"/>
  <c r="S12" i="100"/>
  <c r="Q12" i="100"/>
  <c r="P12" i="100"/>
  <c r="O12" i="100"/>
  <c r="N12" i="100"/>
  <c r="M12" i="100"/>
  <c r="L12" i="100"/>
  <c r="U11" i="100"/>
  <c r="T11" i="100"/>
  <c r="S11" i="100"/>
  <c r="Q11" i="100"/>
  <c r="P11" i="100"/>
  <c r="O11" i="100"/>
  <c r="N11" i="100"/>
  <c r="M11" i="100"/>
  <c r="L11" i="100"/>
  <c r="U10" i="100"/>
  <c r="T10" i="100"/>
  <c r="S10" i="100"/>
  <c r="Q10" i="100"/>
  <c r="P10" i="100"/>
  <c r="O10" i="100"/>
  <c r="N10" i="100"/>
  <c r="M10" i="100"/>
  <c r="L10" i="100"/>
  <c r="U9" i="100"/>
  <c r="T9" i="100"/>
  <c r="S9" i="100"/>
  <c r="Q9" i="100"/>
  <c r="P9" i="100"/>
  <c r="O9" i="100"/>
  <c r="N9" i="100"/>
  <c r="M9" i="100"/>
  <c r="L9" i="100"/>
  <c r="U8" i="100"/>
  <c r="T8" i="100"/>
  <c r="S8" i="100"/>
  <c r="Q8" i="100"/>
  <c r="Q16" i="100" s="1"/>
  <c r="P8" i="100"/>
  <c r="P16" i="100" s="1"/>
  <c r="O8" i="100"/>
  <c r="O16" i="100" s="1"/>
  <c r="N8" i="100"/>
  <c r="N16" i="100" s="1"/>
  <c r="M8" i="100"/>
  <c r="M16" i="100" s="1"/>
  <c r="L8" i="100"/>
  <c r="L16" i="100" s="1"/>
  <c r="AN97" i="99"/>
  <c r="AM97" i="99"/>
  <c r="AL97" i="99"/>
  <c r="AK97" i="99"/>
  <c r="AJ97" i="99"/>
  <c r="AI97" i="99"/>
  <c r="AG97" i="99"/>
  <c r="AF97" i="99"/>
  <c r="AE97" i="99"/>
  <c r="P97" i="99"/>
  <c r="O97" i="99"/>
  <c r="N97" i="99"/>
  <c r="W96" i="99"/>
  <c r="AC96" i="99" s="1"/>
  <c r="V96" i="99"/>
  <c r="AB96" i="99" s="1"/>
  <c r="U96" i="99"/>
  <c r="T96" i="99"/>
  <c r="Z96" i="99" s="1"/>
  <c r="S96" i="99"/>
  <c r="Y96" i="99" s="1"/>
  <c r="R96" i="99"/>
  <c r="X96" i="99" s="1"/>
  <c r="G96" i="99"/>
  <c r="M96" i="99" s="1"/>
  <c r="F96" i="99"/>
  <c r="E96" i="99"/>
  <c r="K96" i="99" s="1"/>
  <c r="D96" i="99"/>
  <c r="C96" i="99"/>
  <c r="B96" i="99"/>
  <c r="H96" i="99" s="1"/>
  <c r="AC95" i="99"/>
  <c r="AB95" i="99"/>
  <c r="AA95" i="99"/>
  <c r="Z95" i="99"/>
  <c r="Y95" i="99"/>
  <c r="X95" i="99"/>
  <c r="M95" i="99"/>
  <c r="L95" i="99"/>
  <c r="K95" i="99"/>
  <c r="J95" i="99"/>
  <c r="I95" i="99"/>
  <c r="H95" i="99"/>
  <c r="AC94" i="99"/>
  <c r="AB94" i="99"/>
  <c r="AA94" i="99"/>
  <c r="Z94" i="99"/>
  <c r="Y94" i="99"/>
  <c r="X94" i="99"/>
  <c r="M94" i="99"/>
  <c r="L94" i="99"/>
  <c r="K94" i="99"/>
  <c r="J94" i="99"/>
  <c r="I94" i="99"/>
  <c r="H94" i="99"/>
  <c r="AC93" i="99"/>
  <c r="AB93" i="99"/>
  <c r="AA93" i="99"/>
  <c r="Z93" i="99"/>
  <c r="Y93" i="99"/>
  <c r="X93" i="99"/>
  <c r="M93" i="99"/>
  <c r="L93" i="99"/>
  <c r="K93" i="99"/>
  <c r="J93" i="99"/>
  <c r="I93" i="99"/>
  <c r="H93" i="99"/>
  <c r="AC92" i="99"/>
  <c r="AB92" i="99"/>
  <c r="AA92" i="99"/>
  <c r="Z92" i="99"/>
  <c r="Y92" i="99"/>
  <c r="X92" i="99"/>
  <c r="M92" i="99"/>
  <c r="L92" i="99"/>
  <c r="K92" i="99"/>
  <c r="J92" i="99"/>
  <c r="I92" i="99"/>
  <c r="H92" i="99"/>
  <c r="AC91" i="99"/>
  <c r="AB91" i="99"/>
  <c r="AA91" i="99"/>
  <c r="Z91" i="99"/>
  <c r="Y91" i="99"/>
  <c r="X91" i="99"/>
  <c r="M91" i="99"/>
  <c r="L91" i="99"/>
  <c r="K91" i="99"/>
  <c r="J91" i="99"/>
  <c r="I91" i="99"/>
  <c r="H91" i="99"/>
  <c r="AC90" i="99"/>
  <c r="AB90" i="99"/>
  <c r="AA90" i="99"/>
  <c r="Z90" i="99"/>
  <c r="Y90" i="99"/>
  <c r="X90" i="99"/>
  <c r="M90" i="99"/>
  <c r="L90" i="99"/>
  <c r="K90" i="99"/>
  <c r="J90" i="99"/>
  <c r="I90" i="99"/>
  <c r="H90" i="99"/>
  <c r="AC89" i="99"/>
  <c r="AB89" i="99"/>
  <c r="AA89" i="99"/>
  <c r="Z89" i="99"/>
  <c r="Y89" i="99"/>
  <c r="X89" i="99"/>
  <c r="M89" i="99"/>
  <c r="L89" i="99"/>
  <c r="K89" i="99"/>
  <c r="J89" i="99"/>
  <c r="I89" i="99"/>
  <c r="H89" i="99"/>
  <c r="AN88" i="99"/>
  <c r="AM88" i="99"/>
  <c r="AL88" i="99"/>
  <c r="AK88" i="99"/>
  <c r="AJ88" i="99"/>
  <c r="AI88" i="99"/>
  <c r="AG88" i="99"/>
  <c r="AF88" i="99"/>
  <c r="AE88" i="99"/>
  <c r="AC88" i="99"/>
  <c r="AB88" i="99"/>
  <c r="AA88" i="99"/>
  <c r="Z88" i="99"/>
  <c r="Y88" i="99"/>
  <c r="X88" i="99"/>
  <c r="P88" i="99"/>
  <c r="O88" i="99"/>
  <c r="N88" i="99"/>
  <c r="M88" i="99"/>
  <c r="L88" i="99"/>
  <c r="K88" i="99"/>
  <c r="J88" i="99"/>
  <c r="I88" i="99"/>
  <c r="H88" i="99"/>
  <c r="AN87" i="99"/>
  <c r="AM87" i="99"/>
  <c r="AL87" i="99"/>
  <c r="AK87" i="99"/>
  <c r="AJ87" i="99"/>
  <c r="AI87" i="99"/>
  <c r="AG87" i="99"/>
  <c r="AF87" i="99"/>
  <c r="AE87" i="99"/>
  <c r="AC87" i="99"/>
  <c r="AB87" i="99"/>
  <c r="AA87" i="99"/>
  <c r="Z87" i="99"/>
  <c r="Y87" i="99"/>
  <c r="X87" i="99"/>
  <c r="P87" i="99"/>
  <c r="O87" i="99"/>
  <c r="N87" i="99"/>
  <c r="M87" i="99"/>
  <c r="L87" i="99"/>
  <c r="K87" i="99"/>
  <c r="J87" i="99"/>
  <c r="I87" i="99"/>
  <c r="H87" i="99"/>
  <c r="AN86" i="99"/>
  <c r="AM86" i="99"/>
  <c r="AL86" i="99"/>
  <c r="AK86" i="99"/>
  <c r="AJ86" i="99"/>
  <c r="AI86" i="99"/>
  <c r="AG86" i="99"/>
  <c r="AF86" i="99"/>
  <c r="AE86" i="99"/>
  <c r="AC86" i="99"/>
  <c r="AB86" i="99"/>
  <c r="AA86" i="99"/>
  <c r="Z86" i="99"/>
  <c r="Y86" i="99"/>
  <c r="X86" i="99"/>
  <c r="P86" i="99"/>
  <c r="O86" i="99"/>
  <c r="N86" i="99"/>
  <c r="M86" i="99"/>
  <c r="L86" i="99"/>
  <c r="K86" i="99"/>
  <c r="J86" i="99"/>
  <c r="I86" i="99"/>
  <c r="H86" i="99"/>
  <c r="AN85" i="99"/>
  <c r="AM85" i="99"/>
  <c r="AL85" i="99"/>
  <c r="AK85" i="99"/>
  <c r="AJ85" i="99"/>
  <c r="AI85" i="99"/>
  <c r="AG85" i="99"/>
  <c r="AF85" i="99"/>
  <c r="AE85" i="99"/>
  <c r="AC85" i="99"/>
  <c r="AB85" i="99"/>
  <c r="AA85" i="99"/>
  <c r="Z85" i="99"/>
  <c r="Y85" i="99"/>
  <c r="X85" i="99"/>
  <c r="P85" i="99"/>
  <c r="O85" i="99"/>
  <c r="N85" i="99"/>
  <c r="M85" i="99"/>
  <c r="L85" i="99"/>
  <c r="K85" i="99"/>
  <c r="J85" i="99"/>
  <c r="I85" i="99"/>
  <c r="H85" i="99"/>
  <c r="AN84" i="99"/>
  <c r="AM84" i="99"/>
  <c r="AL84" i="99"/>
  <c r="AK84" i="99"/>
  <c r="AJ84" i="99"/>
  <c r="AI84" i="99"/>
  <c r="AG84" i="99"/>
  <c r="AF84" i="99"/>
  <c r="AE84" i="99"/>
  <c r="AC84" i="99"/>
  <c r="AB84" i="99"/>
  <c r="AA84" i="99"/>
  <c r="Z84" i="99"/>
  <c r="Y84" i="99"/>
  <c r="X84" i="99"/>
  <c r="P84" i="99"/>
  <c r="O84" i="99"/>
  <c r="N84" i="99"/>
  <c r="M84" i="99"/>
  <c r="L84" i="99"/>
  <c r="K84" i="99"/>
  <c r="J84" i="99"/>
  <c r="I84" i="99"/>
  <c r="H84" i="99"/>
  <c r="AN83" i="99"/>
  <c r="AM83" i="99"/>
  <c r="AL83" i="99"/>
  <c r="AK83" i="99"/>
  <c r="AJ83" i="99"/>
  <c r="AI83" i="99"/>
  <c r="AG83" i="99"/>
  <c r="AF83" i="99"/>
  <c r="AE83" i="99"/>
  <c r="AC83" i="99"/>
  <c r="AB83" i="99"/>
  <c r="AA83" i="99"/>
  <c r="Z83" i="99"/>
  <c r="Y83" i="99"/>
  <c r="X83" i="99"/>
  <c r="P83" i="99"/>
  <c r="O83" i="99"/>
  <c r="N83" i="99"/>
  <c r="M83" i="99"/>
  <c r="L83" i="99"/>
  <c r="K83" i="99"/>
  <c r="J83" i="99"/>
  <c r="I83" i="99"/>
  <c r="H83" i="99"/>
  <c r="AN82" i="99"/>
  <c r="AM82" i="99"/>
  <c r="AL82" i="99"/>
  <c r="AK82" i="99"/>
  <c r="AJ82" i="99"/>
  <c r="AI82" i="99"/>
  <c r="AG82" i="99"/>
  <c r="AF82" i="99"/>
  <c r="AE82" i="99"/>
  <c r="AC82" i="99"/>
  <c r="AB82" i="99"/>
  <c r="AA82" i="99"/>
  <c r="Z82" i="99"/>
  <c r="Y82" i="99"/>
  <c r="X82" i="99"/>
  <c r="P82" i="99"/>
  <c r="O82" i="99"/>
  <c r="N82" i="99"/>
  <c r="M82" i="99"/>
  <c r="L82" i="99"/>
  <c r="K82" i="99"/>
  <c r="J82" i="99"/>
  <c r="I82" i="99"/>
  <c r="H82" i="99"/>
  <c r="AN81" i="99"/>
  <c r="AM81" i="99"/>
  <c r="AL81" i="99"/>
  <c r="AK81" i="99"/>
  <c r="AJ81" i="99"/>
  <c r="AI81" i="99"/>
  <c r="AG81" i="99"/>
  <c r="AF81" i="99"/>
  <c r="AE81" i="99"/>
  <c r="AC81" i="99"/>
  <c r="AB81" i="99"/>
  <c r="AA81" i="99"/>
  <c r="Z81" i="99"/>
  <c r="Y81" i="99"/>
  <c r="X81" i="99"/>
  <c r="P81" i="99"/>
  <c r="O81" i="99"/>
  <c r="N81" i="99"/>
  <c r="M81" i="99"/>
  <c r="L81" i="99"/>
  <c r="K81" i="99"/>
  <c r="J81" i="99"/>
  <c r="I81" i="99"/>
  <c r="H81" i="99"/>
  <c r="AN80" i="99"/>
  <c r="AM80" i="99"/>
  <c r="AL80" i="99"/>
  <c r="AK80" i="99"/>
  <c r="AJ80" i="99"/>
  <c r="AI80" i="99"/>
  <c r="AG80" i="99"/>
  <c r="AF80" i="99"/>
  <c r="AE80" i="99"/>
  <c r="AC80" i="99"/>
  <c r="AB80" i="99"/>
  <c r="AA80" i="99"/>
  <c r="Z80" i="99"/>
  <c r="Y80" i="99"/>
  <c r="X80" i="99"/>
  <c r="P80" i="99"/>
  <c r="O80" i="99"/>
  <c r="N80" i="99"/>
  <c r="M80" i="99"/>
  <c r="L80" i="99"/>
  <c r="K80" i="99"/>
  <c r="J80" i="99"/>
  <c r="I80" i="99"/>
  <c r="H80" i="99"/>
  <c r="AN79" i="99"/>
  <c r="AM79" i="99"/>
  <c r="AL79" i="99"/>
  <c r="AK79" i="99"/>
  <c r="AJ79" i="99"/>
  <c r="AI79" i="99"/>
  <c r="AG79" i="99"/>
  <c r="AF79" i="99"/>
  <c r="AE79" i="99"/>
  <c r="AC79" i="99"/>
  <c r="AB79" i="99"/>
  <c r="AA79" i="99"/>
  <c r="Z79" i="99"/>
  <c r="Y79" i="99"/>
  <c r="X79" i="99"/>
  <c r="P79" i="99"/>
  <c r="O79" i="99"/>
  <c r="N79" i="99"/>
  <c r="M79" i="99"/>
  <c r="L79" i="99"/>
  <c r="K79" i="99"/>
  <c r="J79" i="99"/>
  <c r="I79" i="99"/>
  <c r="H79" i="99"/>
  <c r="AN78" i="99"/>
  <c r="AM78" i="99"/>
  <c r="AL78" i="99"/>
  <c r="AK78" i="99"/>
  <c r="AJ78" i="99"/>
  <c r="AI78" i="99"/>
  <c r="AG78" i="99"/>
  <c r="AF78" i="99"/>
  <c r="AE78" i="99"/>
  <c r="AC78" i="99"/>
  <c r="AB78" i="99"/>
  <c r="AA78" i="99"/>
  <c r="Z78" i="99"/>
  <c r="Y78" i="99"/>
  <c r="X78" i="99"/>
  <c r="P78" i="99"/>
  <c r="O78" i="99"/>
  <c r="N78" i="99"/>
  <c r="M78" i="99"/>
  <c r="L78" i="99"/>
  <c r="K78" i="99"/>
  <c r="J78" i="99"/>
  <c r="I78" i="99"/>
  <c r="H78" i="99"/>
  <c r="AN77" i="99"/>
  <c r="AM77" i="99"/>
  <c r="AL77" i="99"/>
  <c r="AK77" i="99"/>
  <c r="AJ77" i="99"/>
  <c r="AI77" i="99"/>
  <c r="AG77" i="99"/>
  <c r="AF77" i="99"/>
  <c r="AE77" i="99"/>
  <c r="AC77" i="99"/>
  <c r="AB77" i="99"/>
  <c r="AA77" i="99"/>
  <c r="Z77" i="99"/>
  <c r="Y77" i="99"/>
  <c r="X77" i="99"/>
  <c r="P77" i="99"/>
  <c r="O77" i="99"/>
  <c r="N77" i="99"/>
  <c r="M77" i="99"/>
  <c r="L77" i="99"/>
  <c r="K77" i="99"/>
  <c r="J77" i="99"/>
  <c r="I77" i="99"/>
  <c r="H77" i="99"/>
  <c r="AN76" i="99"/>
  <c r="AM76" i="99"/>
  <c r="AL76" i="99"/>
  <c r="AK76" i="99"/>
  <c r="AJ76" i="99"/>
  <c r="AI76" i="99"/>
  <c r="AG76" i="99"/>
  <c r="AF76" i="99"/>
  <c r="AE76" i="99"/>
  <c r="AC76" i="99"/>
  <c r="AB76" i="99"/>
  <c r="AA76" i="99"/>
  <c r="Z76" i="99"/>
  <c r="Y76" i="99"/>
  <c r="X76" i="99"/>
  <c r="P76" i="99"/>
  <c r="O76" i="99"/>
  <c r="N76" i="99"/>
  <c r="M76" i="99"/>
  <c r="L76" i="99"/>
  <c r="K76" i="99"/>
  <c r="J76" i="99"/>
  <c r="I76" i="99"/>
  <c r="H76" i="99"/>
  <c r="AN75" i="99"/>
  <c r="AM75" i="99"/>
  <c r="AL75" i="99"/>
  <c r="AK75" i="99"/>
  <c r="AJ75" i="99"/>
  <c r="AI75" i="99"/>
  <c r="AG75" i="99"/>
  <c r="AF75" i="99"/>
  <c r="AE75" i="99"/>
  <c r="AC75" i="99"/>
  <c r="AB75" i="99"/>
  <c r="AA75" i="99"/>
  <c r="Z75" i="99"/>
  <c r="Y75" i="99"/>
  <c r="X75" i="99"/>
  <c r="P75" i="99"/>
  <c r="O75" i="99"/>
  <c r="N75" i="99"/>
  <c r="M75" i="99"/>
  <c r="L75" i="99"/>
  <c r="K75" i="99"/>
  <c r="J75" i="99"/>
  <c r="I75" i="99"/>
  <c r="H75" i="99"/>
  <c r="AC74" i="99"/>
  <c r="AB74" i="99"/>
  <c r="AA74" i="99"/>
  <c r="Z74" i="99"/>
  <c r="Y74" i="99"/>
  <c r="X74" i="99"/>
  <c r="P74" i="99"/>
  <c r="O74" i="99"/>
  <c r="N74" i="99"/>
  <c r="M74" i="99"/>
  <c r="L74" i="99"/>
  <c r="K74" i="99"/>
  <c r="J74" i="99"/>
  <c r="I74" i="99"/>
  <c r="H74" i="99"/>
  <c r="AC73" i="99"/>
  <c r="AB73" i="99"/>
  <c r="AA73" i="99"/>
  <c r="Z73" i="99"/>
  <c r="Y73" i="99"/>
  <c r="X73" i="99"/>
  <c r="P73" i="99"/>
  <c r="O73" i="99"/>
  <c r="N73" i="99"/>
  <c r="M73" i="99"/>
  <c r="L73" i="99"/>
  <c r="K73" i="99"/>
  <c r="J73" i="99"/>
  <c r="I73" i="99"/>
  <c r="H73" i="99"/>
  <c r="AC72" i="99"/>
  <c r="AB72" i="99"/>
  <c r="AA72" i="99"/>
  <c r="Z72" i="99"/>
  <c r="Y72" i="99"/>
  <c r="X72" i="99"/>
  <c r="P72" i="99"/>
  <c r="O72" i="99"/>
  <c r="N72" i="99"/>
  <c r="M72" i="99"/>
  <c r="L72" i="99"/>
  <c r="K72" i="99"/>
  <c r="J72" i="99"/>
  <c r="I72" i="99"/>
  <c r="H72" i="99"/>
  <c r="AN71" i="99"/>
  <c r="AM71" i="99"/>
  <c r="AL71" i="99"/>
  <c r="AK71" i="99"/>
  <c r="AJ71" i="99"/>
  <c r="AI71" i="99"/>
  <c r="AG71" i="99"/>
  <c r="AF71" i="99"/>
  <c r="AE71" i="99"/>
  <c r="AC71" i="99"/>
  <c r="AB71" i="99"/>
  <c r="AA71" i="99"/>
  <c r="Z71" i="99"/>
  <c r="Y71" i="99"/>
  <c r="X71" i="99"/>
  <c r="P71" i="99"/>
  <c r="O71" i="99"/>
  <c r="N71" i="99"/>
  <c r="M71" i="99"/>
  <c r="L71" i="99"/>
  <c r="K71" i="99"/>
  <c r="J71" i="99"/>
  <c r="I71" i="99"/>
  <c r="H71" i="99"/>
  <c r="AN70" i="99"/>
  <c r="AM70" i="99"/>
  <c r="AL70" i="99"/>
  <c r="AK70" i="99"/>
  <c r="AJ70" i="99"/>
  <c r="AI70" i="99"/>
  <c r="AG70" i="99"/>
  <c r="AF70" i="99"/>
  <c r="AE70" i="99"/>
  <c r="AC70" i="99"/>
  <c r="AB70" i="99"/>
  <c r="AA70" i="99"/>
  <c r="Z70" i="99"/>
  <c r="Y70" i="99"/>
  <c r="X70" i="99"/>
  <c r="P70" i="99"/>
  <c r="O70" i="99"/>
  <c r="N70" i="99"/>
  <c r="M70" i="99"/>
  <c r="L70" i="99"/>
  <c r="K70" i="99"/>
  <c r="J70" i="99"/>
  <c r="I70" i="99"/>
  <c r="H70" i="99"/>
  <c r="AN69" i="99"/>
  <c r="AM69" i="99"/>
  <c r="AL69" i="99"/>
  <c r="AK69" i="99"/>
  <c r="AJ69" i="99"/>
  <c r="AI69" i="99"/>
  <c r="AG69" i="99"/>
  <c r="AF69" i="99"/>
  <c r="AE69" i="99"/>
  <c r="AC69" i="99"/>
  <c r="AB69" i="99"/>
  <c r="AA69" i="99"/>
  <c r="Z69" i="99"/>
  <c r="Y69" i="99"/>
  <c r="X69" i="99"/>
  <c r="P69" i="99"/>
  <c r="O69" i="99"/>
  <c r="N69" i="99"/>
  <c r="M69" i="99"/>
  <c r="L69" i="99"/>
  <c r="K69" i="99"/>
  <c r="J69" i="99"/>
  <c r="I69" i="99"/>
  <c r="H69" i="99"/>
  <c r="AN63" i="99"/>
  <c r="AM63" i="99"/>
  <c r="AL63" i="99"/>
  <c r="AK63" i="99"/>
  <c r="AJ63" i="99"/>
  <c r="AI63" i="99"/>
  <c r="AG63" i="99"/>
  <c r="AF63" i="99"/>
  <c r="AE63" i="99"/>
  <c r="P63" i="99"/>
  <c r="O63" i="99"/>
  <c r="N63" i="99"/>
  <c r="W62" i="99"/>
  <c r="AC62" i="99" s="1"/>
  <c r="V62" i="99"/>
  <c r="U62" i="99"/>
  <c r="T62" i="99"/>
  <c r="S62" i="99"/>
  <c r="Y62" i="99" s="1"/>
  <c r="R62" i="99"/>
  <c r="X62" i="99" s="1"/>
  <c r="G62" i="99"/>
  <c r="M62" i="99" s="1"/>
  <c r="F62" i="99"/>
  <c r="L62" i="99" s="1"/>
  <c r="E62" i="99"/>
  <c r="D62" i="99"/>
  <c r="J62" i="99" s="1"/>
  <c r="C62" i="99"/>
  <c r="I62" i="99" s="1"/>
  <c r="B62" i="99"/>
  <c r="AG61" i="99"/>
  <c r="AF61" i="99"/>
  <c r="AE61" i="99"/>
  <c r="AC61" i="99"/>
  <c r="AB61" i="99"/>
  <c r="AA61" i="99"/>
  <c r="Z61" i="99"/>
  <c r="Y61" i="99"/>
  <c r="X61" i="99"/>
  <c r="P61" i="99"/>
  <c r="O61" i="99"/>
  <c r="N61" i="99"/>
  <c r="M61" i="99"/>
  <c r="L61" i="99"/>
  <c r="K61" i="99"/>
  <c r="J61" i="99"/>
  <c r="I61" i="99"/>
  <c r="H61" i="99"/>
  <c r="AG60" i="99"/>
  <c r="AF60" i="99"/>
  <c r="AE60" i="99"/>
  <c r="AC60" i="99"/>
  <c r="AB60" i="99"/>
  <c r="AA60" i="99"/>
  <c r="Z60" i="99"/>
  <c r="Y60" i="99"/>
  <c r="X60" i="99"/>
  <c r="P60" i="99"/>
  <c r="O60" i="99"/>
  <c r="M60" i="99"/>
  <c r="L60" i="99"/>
  <c r="K60" i="99"/>
  <c r="J60" i="99"/>
  <c r="I60" i="99"/>
  <c r="H60" i="99"/>
  <c r="AG59" i="99"/>
  <c r="AF59" i="99"/>
  <c r="AE59" i="99"/>
  <c r="AC59" i="99"/>
  <c r="AB59" i="99"/>
  <c r="AA59" i="99"/>
  <c r="Z59" i="99"/>
  <c r="Y59" i="99"/>
  <c r="X59" i="99"/>
  <c r="P59" i="99"/>
  <c r="O59" i="99"/>
  <c r="M59" i="99"/>
  <c r="L59" i="99"/>
  <c r="K59" i="99"/>
  <c r="J59" i="99"/>
  <c r="I59" i="99"/>
  <c r="H59" i="99"/>
  <c r="AG58" i="99"/>
  <c r="AF58" i="99"/>
  <c r="AE58" i="99"/>
  <c r="AC58" i="99"/>
  <c r="AB58" i="99"/>
  <c r="AA58" i="99"/>
  <c r="Z58" i="99"/>
  <c r="Y58" i="99"/>
  <c r="X58" i="99"/>
  <c r="P58" i="99"/>
  <c r="O58" i="99"/>
  <c r="M58" i="99"/>
  <c r="L58" i="99"/>
  <c r="K58" i="99"/>
  <c r="J58" i="99"/>
  <c r="I58" i="99"/>
  <c r="H58" i="99"/>
  <c r="AG57" i="99"/>
  <c r="AF57" i="99"/>
  <c r="AE57" i="99"/>
  <c r="AC57" i="99"/>
  <c r="AB57" i="99"/>
  <c r="AA57" i="99"/>
  <c r="Z57" i="99"/>
  <c r="Y57" i="99"/>
  <c r="X57" i="99"/>
  <c r="P57" i="99"/>
  <c r="O57" i="99"/>
  <c r="M57" i="99"/>
  <c r="L57" i="99"/>
  <c r="K57" i="99"/>
  <c r="J57" i="99"/>
  <c r="I57" i="99"/>
  <c r="H57" i="99"/>
  <c r="AC56" i="99"/>
  <c r="AB56" i="99"/>
  <c r="AA56" i="99"/>
  <c r="Z56" i="99"/>
  <c r="Y56" i="99"/>
  <c r="X56" i="99"/>
  <c r="P56" i="99"/>
  <c r="O56" i="99"/>
  <c r="M56" i="99"/>
  <c r="L56" i="99"/>
  <c r="K56" i="99"/>
  <c r="J56" i="99"/>
  <c r="I56" i="99"/>
  <c r="H56" i="99"/>
  <c r="AC55" i="99"/>
  <c r="AB55" i="99"/>
  <c r="AA55" i="99"/>
  <c r="Z55" i="99"/>
  <c r="Y55" i="99"/>
  <c r="X55" i="99"/>
  <c r="P55" i="99"/>
  <c r="O55" i="99"/>
  <c r="M55" i="99"/>
  <c r="L55" i="99"/>
  <c r="K55" i="99"/>
  <c r="J55" i="99"/>
  <c r="I55" i="99"/>
  <c r="H55" i="99"/>
  <c r="AC54" i="99"/>
  <c r="AB54" i="99"/>
  <c r="AA54" i="99"/>
  <c r="Z54" i="99"/>
  <c r="Y54" i="99"/>
  <c r="X54" i="99"/>
  <c r="P54" i="99"/>
  <c r="O54" i="99"/>
  <c r="M54" i="99"/>
  <c r="L54" i="99"/>
  <c r="K54" i="99"/>
  <c r="J54" i="99"/>
  <c r="I54" i="99"/>
  <c r="H54" i="99"/>
  <c r="AN53" i="99"/>
  <c r="AM53" i="99"/>
  <c r="AL53" i="99"/>
  <c r="AK53" i="99"/>
  <c r="AJ53" i="99"/>
  <c r="AI53" i="99"/>
  <c r="AG53" i="99"/>
  <c r="AF53" i="99"/>
  <c r="AE53" i="99"/>
  <c r="AC53" i="99"/>
  <c r="AB53" i="99"/>
  <c r="AA53" i="99"/>
  <c r="Z53" i="99"/>
  <c r="Y53" i="99"/>
  <c r="X53" i="99"/>
  <c r="P53" i="99"/>
  <c r="O53" i="99"/>
  <c r="N53" i="99"/>
  <c r="M53" i="99"/>
  <c r="L53" i="99"/>
  <c r="K53" i="99"/>
  <c r="J53" i="99"/>
  <c r="I53" i="99"/>
  <c r="H53" i="99"/>
  <c r="AN52" i="99"/>
  <c r="AM52" i="99"/>
  <c r="AL52" i="99"/>
  <c r="AK52" i="99"/>
  <c r="AJ52" i="99"/>
  <c r="AI52" i="99"/>
  <c r="AG52" i="99"/>
  <c r="AF52" i="99"/>
  <c r="AE52" i="99"/>
  <c r="AC52" i="99"/>
  <c r="AB52" i="99"/>
  <c r="AA52" i="99"/>
  <c r="Z52" i="99"/>
  <c r="Y52" i="99"/>
  <c r="X52" i="99"/>
  <c r="P52" i="99"/>
  <c r="O52" i="99"/>
  <c r="N52" i="99"/>
  <c r="M52" i="99"/>
  <c r="L52" i="99"/>
  <c r="K52" i="99"/>
  <c r="J52" i="99"/>
  <c r="I52" i="99"/>
  <c r="H52" i="99"/>
  <c r="AN51" i="99"/>
  <c r="AM51" i="99"/>
  <c r="AL51" i="99"/>
  <c r="AK51" i="99"/>
  <c r="AJ51" i="99"/>
  <c r="AI51" i="99"/>
  <c r="AG51" i="99"/>
  <c r="AF51" i="99"/>
  <c r="AE51" i="99"/>
  <c r="AC51" i="99"/>
  <c r="AB51" i="99"/>
  <c r="AA51" i="99"/>
  <c r="Z51" i="99"/>
  <c r="Y51" i="99"/>
  <c r="X51" i="99"/>
  <c r="P51" i="99"/>
  <c r="O51" i="99"/>
  <c r="N51" i="99"/>
  <c r="M51" i="99"/>
  <c r="L51" i="99"/>
  <c r="K51" i="99"/>
  <c r="J51" i="99"/>
  <c r="I51" i="99"/>
  <c r="H51" i="99"/>
  <c r="AN50" i="99"/>
  <c r="AM50" i="99"/>
  <c r="AL50" i="99"/>
  <c r="AK50" i="99"/>
  <c r="AJ50" i="99"/>
  <c r="AI50" i="99"/>
  <c r="AG50" i="99"/>
  <c r="AF50" i="99"/>
  <c r="AE50" i="99"/>
  <c r="AC50" i="99"/>
  <c r="AB50" i="99"/>
  <c r="AA50" i="99"/>
  <c r="Z50" i="99"/>
  <c r="Y50" i="99"/>
  <c r="X50" i="99"/>
  <c r="P50" i="99"/>
  <c r="O50" i="99"/>
  <c r="N50" i="99"/>
  <c r="M50" i="99"/>
  <c r="L50" i="99"/>
  <c r="K50" i="99"/>
  <c r="J50" i="99"/>
  <c r="I50" i="99"/>
  <c r="H50" i="99"/>
  <c r="AN49" i="99"/>
  <c r="AM49" i="99"/>
  <c r="AL49" i="99"/>
  <c r="AK49" i="99"/>
  <c r="AJ49" i="99"/>
  <c r="AI49" i="99"/>
  <c r="AG49" i="99"/>
  <c r="AF49" i="99"/>
  <c r="AE49" i="99"/>
  <c r="AC49" i="99"/>
  <c r="AB49" i="99"/>
  <c r="AA49" i="99"/>
  <c r="Z49" i="99"/>
  <c r="Y49" i="99"/>
  <c r="X49" i="99"/>
  <c r="P49" i="99"/>
  <c r="O49" i="99"/>
  <c r="N49" i="99"/>
  <c r="M49" i="99"/>
  <c r="L49" i="99"/>
  <c r="K49" i="99"/>
  <c r="J49" i="99"/>
  <c r="I49" i="99"/>
  <c r="H49" i="99"/>
  <c r="AN48" i="99"/>
  <c r="AM48" i="99"/>
  <c r="AL48" i="99"/>
  <c r="AK48" i="99"/>
  <c r="AJ48" i="99"/>
  <c r="AI48" i="99"/>
  <c r="AG48" i="99"/>
  <c r="AF48" i="99"/>
  <c r="AE48" i="99"/>
  <c r="AC48" i="99"/>
  <c r="AB48" i="99"/>
  <c r="AA48" i="99"/>
  <c r="Z48" i="99"/>
  <c r="Y48" i="99"/>
  <c r="X48" i="99"/>
  <c r="P48" i="99"/>
  <c r="O48" i="99"/>
  <c r="N48" i="99"/>
  <c r="M48" i="99"/>
  <c r="L48" i="99"/>
  <c r="K48" i="99"/>
  <c r="J48" i="99"/>
  <c r="I48" i="99"/>
  <c r="H48" i="99"/>
  <c r="AN47" i="99"/>
  <c r="AM47" i="99"/>
  <c r="AL47" i="99"/>
  <c r="AK47" i="99"/>
  <c r="AJ47" i="99"/>
  <c r="AI47" i="99"/>
  <c r="AG47" i="99"/>
  <c r="AF47" i="99"/>
  <c r="AE47" i="99"/>
  <c r="AC47" i="99"/>
  <c r="AB47" i="99"/>
  <c r="AA47" i="99"/>
  <c r="Z47" i="99"/>
  <c r="Y47" i="99"/>
  <c r="X47" i="99"/>
  <c r="P47" i="99"/>
  <c r="O47" i="99"/>
  <c r="N47" i="99"/>
  <c r="M47" i="99"/>
  <c r="L47" i="99"/>
  <c r="K47" i="99"/>
  <c r="J47" i="99"/>
  <c r="I47" i="99"/>
  <c r="H47" i="99"/>
  <c r="AN46" i="99"/>
  <c r="AM46" i="99"/>
  <c r="AL46" i="99"/>
  <c r="AK46" i="99"/>
  <c r="AJ46" i="99"/>
  <c r="AI46" i="99"/>
  <c r="AG46" i="99"/>
  <c r="AF46" i="99"/>
  <c r="AE46" i="99"/>
  <c r="AC46" i="99"/>
  <c r="AB46" i="99"/>
  <c r="AA46" i="99"/>
  <c r="Z46" i="99"/>
  <c r="Y46" i="99"/>
  <c r="X46" i="99"/>
  <c r="P46" i="99"/>
  <c r="O46" i="99"/>
  <c r="N46" i="99"/>
  <c r="M46" i="99"/>
  <c r="L46" i="99"/>
  <c r="K46" i="99"/>
  <c r="J46" i="99"/>
  <c r="I46" i="99"/>
  <c r="H46" i="99"/>
  <c r="AN45" i="99"/>
  <c r="AM45" i="99"/>
  <c r="AL45" i="99"/>
  <c r="AK45" i="99"/>
  <c r="AJ45" i="99"/>
  <c r="AI45" i="99"/>
  <c r="AG45" i="99"/>
  <c r="AF45" i="99"/>
  <c r="AE45" i="99"/>
  <c r="AC45" i="99"/>
  <c r="AB45" i="99"/>
  <c r="AA45" i="99"/>
  <c r="Z45" i="99"/>
  <c r="Y45" i="99"/>
  <c r="X45" i="99"/>
  <c r="P45" i="99"/>
  <c r="O45" i="99"/>
  <c r="N45" i="99"/>
  <c r="M45" i="99"/>
  <c r="L45" i="99"/>
  <c r="K45" i="99"/>
  <c r="J45" i="99"/>
  <c r="I45" i="99"/>
  <c r="H45" i="99"/>
  <c r="AN44" i="99"/>
  <c r="AM44" i="99"/>
  <c r="AL44" i="99"/>
  <c r="AK44" i="99"/>
  <c r="AJ44" i="99"/>
  <c r="AI44" i="99"/>
  <c r="AG44" i="99"/>
  <c r="AF44" i="99"/>
  <c r="AE44" i="99"/>
  <c r="AC44" i="99"/>
  <c r="AB44" i="99"/>
  <c r="AA44" i="99"/>
  <c r="Z44" i="99"/>
  <c r="Y44" i="99"/>
  <c r="X44" i="99"/>
  <c r="P44" i="99"/>
  <c r="O44" i="99"/>
  <c r="N44" i="99"/>
  <c r="M44" i="99"/>
  <c r="L44" i="99"/>
  <c r="K44" i="99"/>
  <c r="J44" i="99"/>
  <c r="I44" i="99"/>
  <c r="H44" i="99"/>
  <c r="AN43" i="99"/>
  <c r="AM43" i="99"/>
  <c r="AL43" i="99"/>
  <c r="AK43" i="99"/>
  <c r="AJ43" i="99"/>
  <c r="AI43" i="99"/>
  <c r="AG43" i="99"/>
  <c r="AF43" i="99"/>
  <c r="AE43" i="99"/>
  <c r="AC43" i="99"/>
  <c r="AB43" i="99"/>
  <c r="AA43" i="99"/>
  <c r="Z43" i="99"/>
  <c r="Y43" i="99"/>
  <c r="X43" i="99"/>
  <c r="P43" i="99"/>
  <c r="O43" i="99"/>
  <c r="N43" i="99"/>
  <c r="M43" i="99"/>
  <c r="L43" i="99"/>
  <c r="K43" i="99"/>
  <c r="J43" i="99"/>
  <c r="I43" i="99"/>
  <c r="H43" i="99"/>
  <c r="AN42" i="99"/>
  <c r="AM42" i="99"/>
  <c r="AL42" i="99"/>
  <c r="AK42" i="99"/>
  <c r="AJ42" i="99"/>
  <c r="AI42" i="99"/>
  <c r="AG42" i="99"/>
  <c r="AF42" i="99"/>
  <c r="AE42" i="99"/>
  <c r="AC42" i="99"/>
  <c r="AB42" i="99"/>
  <c r="AA42" i="99"/>
  <c r="Z42" i="99"/>
  <c r="Y42" i="99"/>
  <c r="X42" i="99"/>
  <c r="P42" i="99"/>
  <c r="O42" i="99"/>
  <c r="N42" i="99"/>
  <c r="M42" i="99"/>
  <c r="L42" i="99"/>
  <c r="K42" i="99"/>
  <c r="J42" i="99"/>
  <c r="I42" i="99"/>
  <c r="H42" i="99"/>
  <c r="AN41" i="99"/>
  <c r="AM41" i="99"/>
  <c r="AL41" i="99"/>
  <c r="AK41" i="99"/>
  <c r="AJ41" i="99"/>
  <c r="AI41" i="99"/>
  <c r="AG41" i="99"/>
  <c r="AF41" i="99"/>
  <c r="AE41" i="99"/>
  <c r="AC41" i="99"/>
  <c r="AB41" i="99"/>
  <c r="AA41" i="99"/>
  <c r="Z41" i="99"/>
  <c r="Y41" i="99"/>
  <c r="X41" i="99"/>
  <c r="P41" i="99"/>
  <c r="O41" i="99"/>
  <c r="N41" i="99"/>
  <c r="M41" i="99"/>
  <c r="L41" i="99"/>
  <c r="K41" i="99"/>
  <c r="J41" i="99"/>
  <c r="I41" i="99"/>
  <c r="H41" i="99"/>
  <c r="AN40" i="99"/>
  <c r="AM40" i="99"/>
  <c r="AL40" i="99"/>
  <c r="AK40" i="99"/>
  <c r="AJ40" i="99"/>
  <c r="AI40" i="99"/>
  <c r="AG40" i="99"/>
  <c r="AF40" i="99"/>
  <c r="AE40" i="99"/>
  <c r="AC40" i="99"/>
  <c r="AB40" i="99"/>
  <c r="AA40" i="99"/>
  <c r="Z40" i="99"/>
  <c r="Y40" i="99"/>
  <c r="X40" i="99"/>
  <c r="P40" i="99"/>
  <c r="O40" i="99"/>
  <c r="N40" i="99"/>
  <c r="M40" i="99"/>
  <c r="L40" i="99"/>
  <c r="K40" i="99"/>
  <c r="J40" i="99"/>
  <c r="I40" i="99"/>
  <c r="H40" i="99"/>
  <c r="AN33" i="99"/>
  <c r="AM33" i="99"/>
  <c r="AL33" i="99"/>
  <c r="AK33" i="99"/>
  <c r="AJ33" i="99"/>
  <c r="AI33" i="99"/>
  <c r="AG33" i="99"/>
  <c r="AF33" i="99"/>
  <c r="AE33" i="99"/>
  <c r="P33" i="99"/>
  <c r="O33" i="99"/>
  <c r="N33" i="99"/>
  <c r="W32" i="99"/>
  <c r="AC32" i="99" s="1"/>
  <c r="V32" i="99"/>
  <c r="U32" i="99"/>
  <c r="T32" i="99"/>
  <c r="S32" i="99"/>
  <c r="Y32" i="99" s="1"/>
  <c r="R32" i="99"/>
  <c r="X32" i="99" s="1"/>
  <c r="G32" i="99"/>
  <c r="F32" i="99"/>
  <c r="L32" i="99" s="1"/>
  <c r="E32" i="99"/>
  <c r="K32" i="99" s="1"/>
  <c r="D32" i="99"/>
  <c r="J32" i="99" s="1"/>
  <c r="C32" i="99"/>
  <c r="I32" i="99" s="1"/>
  <c r="B32" i="99"/>
  <c r="H32" i="99" s="1"/>
  <c r="AN31" i="99"/>
  <c r="AM31" i="99"/>
  <c r="AL31" i="99"/>
  <c r="AK31" i="99"/>
  <c r="AJ31" i="99"/>
  <c r="AI31" i="99"/>
  <c r="AG31" i="99"/>
  <c r="AF31" i="99"/>
  <c r="AE31" i="99"/>
  <c r="AC31" i="99"/>
  <c r="AB31" i="99"/>
  <c r="AA31" i="99"/>
  <c r="Z31" i="99"/>
  <c r="Y31" i="99"/>
  <c r="X31" i="99"/>
  <c r="P31" i="99"/>
  <c r="O31" i="99"/>
  <c r="N31" i="99"/>
  <c r="M31" i="99"/>
  <c r="L31" i="99"/>
  <c r="K31" i="99"/>
  <c r="J31" i="99"/>
  <c r="I31" i="99"/>
  <c r="H31" i="99"/>
  <c r="AN30" i="99"/>
  <c r="AM30" i="99"/>
  <c r="AL30" i="99"/>
  <c r="AK30" i="99"/>
  <c r="AJ30" i="99"/>
  <c r="AI30" i="99"/>
  <c r="AG30" i="99"/>
  <c r="AF30" i="99"/>
  <c r="AE30" i="99"/>
  <c r="AC30" i="99"/>
  <c r="AB30" i="99"/>
  <c r="AA30" i="99"/>
  <c r="Z30" i="99"/>
  <c r="Y30" i="99"/>
  <c r="X30" i="99"/>
  <c r="P30" i="99"/>
  <c r="O30" i="99"/>
  <c r="N30" i="99"/>
  <c r="M30" i="99"/>
  <c r="L30" i="99"/>
  <c r="K30" i="99"/>
  <c r="J30" i="99"/>
  <c r="I30" i="99"/>
  <c r="H30" i="99"/>
  <c r="AN29" i="99"/>
  <c r="AM29" i="99"/>
  <c r="AL29" i="99"/>
  <c r="AK29" i="99"/>
  <c r="AJ29" i="99"/>
  <c r="AI29" i="99"/>
  <c r="AG29" i="99"/>
  <c r="AF29" i="99"/>
  <c r="AE29" i="99"/>
  <c r="AC29" i="99"/>
  <c r="AB29" i="99"/>
  <c r="AA29" i="99"/>
  <c r="Z29" i="99"/>
  <c r="Y29" i="99"/>
  <c r="X29" i="99"/>
  <c r="P29" i="99"/>
  <c r="O29" i="99"/>
  <c r="N29" i="99"/>
  <c r="M29" i="99"/>
  <c r="L29" i="99"/>
  <c r="K29" i="99"/>
  <c r="J29" i="99"/>
  <c r="I29" i="99"/>
  <c r="H29" i="99"/>
  <c r="AN28" i="99"/>
  <c r="AM28" i="99"/>
  <c r="AL28" i="99"/>
  <c r="AK28" i="99"/>
  <c r="AJ28" i="99"/>
  <c r="AI28" i="99"/>
  <c r="AG28" i="99"/>
  <c r="AF28" i="99"/>
  <c r="AE28" i="99"/>
  <c r="AC28" i="99"/>
  <c r="AB28" i="99"/>
  <c r="AA28" i="99"/>
  <c r="Z28" i="99"/>
  <c r="Y28" i="99"/>
  <c r="X28" i="99"/>
  <c r="P28" i="99"/>
  <c r="O28" i="99"/>
  <c r="N28" i="99"/>
  <c r="M28" i="99"/>
  <c r="L28" i="99"/>
  <c r="K28" i="99"/>
  <c r="J28" i="99"/>
  <c r="I28" i="99"/>
  <c r="H28" i="99"/>
  <c r="AN27" i="99"/>
  <c r="AM27" i="99"/>
  <c r="AL27" i="99"/>
  <c r="AK27" i="99"/>
  <c r="AJ27" i="99"/>
  <c r="AI27" i="99"/>
  <c r="AG27" i="99"/>
  <c r="AF27" i="99"/>
  <c r="AE27" i="99"/>
  <c r="AC27" i="99"/>
  <c r="AB27" i="99"/>
  <c r="AA27" i="99"/>
  <c r="Z27" i="99"/>
  <c r="Y27" i="99"/>
  <c r="X27" i="99"/>
  <c r="P27" i="99"/>
  <c r="O27" i="99"/>
  <c r="N27" i="99"/>
  <c r="M27" i="99"/>
  <c r="L27" i="99"/>
  <c r="K27" i="99"/>
  <c r="J27" i="99"/>
  <c r="I27" i="99"/>
  <c r="H27" i="99"/>
  <c r="AN26" i="99"/>
  <c r="AM26" i="99"/>
  <c r="AL26" i="99"/>
  <c r="AK26" i="99"/>
  <c r="AJ26" i="99"/>
  <c r="AI26" i="99"/>
  <c r="AG26" i="99"/>
  <c r="AF26" i="99"/>
  <c r="AE26" i="99"/>
  <c r="AC26" i="99"/>
  <c r="AB26" i="99"/>
  <c r="AA26" i="99"/>
  <c r="Z26" i="99"/>
  <c r="Y26" i="99"/>
  <c r="X26" i="99"/>
  <c r="P26" i="99"/>
  <c r="O26" i="99"/>
  <c r="N26" i="99"/>
  <c r="M26" i="99"/>
  <c r="L26" i="99"/>
  <c r="K26" i="99"/>
  <c r="J26" i="99"/>
  <c r="I26" i="99"/>
  <c r="H26" i="99"/>
  <c r="AN25" i="99"/>
  <c r="AM25" i="99"/>
  <c r="AL25" i="99"/>
  <c r="AK25" i="99"/>
  <c r="AJ25" i="99"/>
  <c r="AI25" i="99"/>
  <c r="AG25" i="99"/>
  <c r="AF25" i="99"/>
  <c r="AE25" i="99"/>
  <c r="AC25" i="99"/>
  <c r="AB25" i="99"/>
  <c r="AA25" i="99"/>
  <c r="Z25" i="99"/>
  <c r="Y25" i="99"/>
  <c r="X25" i="99"/>
  <c r="P25" i="99"/>
  <c r="O25" i="99"/>
  <c r="N25" i="99"/>
  <c r="M25" i="99"/>
  <c r="L25" i="99"/>
  <c r="K25" i="99"/>
  <c r="J25" i="99"/>
  <c r="I25" i="99"/>
  <c r="H25" i="99"/>
  <c r="AN24" i="99"/>
  <c r="AM24" i="99"/>
  <c r="AL24" i="99"/>
  <c r="AK24" i="99"/>
  <c r="AJ24" i="99"/>
  <c r="AI24" i="99"/>
  <c r="AG24" i="99"/>
  <c r="AF24" i="99"/>
  <c r="AE24" i="99"/>
  <c r="AC24" i="99"/>
  <c r="AB24" i="99"/>
  <c r="AA24" i="99"/>
  <c r="Z24" i="99"/>
  <c r="Y24" i="99"/>
  <c r="X24" i="99"/>
  <c r="P24" i="99"/>
  <c r="O24" i="99"/>
  <c r="N24" i="99"/>
  <c r="M24" i="99"/>
  <c r="L24" i="99"/>
  <c r="K24" i="99"/>
  <c r="J24" i="99"/>
  <c r="I24" i="99"/>
  <c r="H24" i="99"/>
  <c r="AN23" i="99"/>
  <c r="AM23" i="99"/>
  <c r="AL23" i="99"/>
  <c r="AK23" i="99"/>
  <c r="AJ23" i="99"/>
  <c r="AI23" i="99"/>
  <c r="AG23" i="99"/>
  <c r="AF23" i="99"/>
  <c r="AE23" i="99"/>
  <c r="AC23" i="99"/>
  <c r="AB23" i="99"/>
  <c r="AA23" i="99"/>
  <c r="Z23" i="99"/>
  <c r="Y23" i="99"/>
  <c r="X23" i="99"/>
  <c r="P23" i="99"/>
  <c r="O23" i="99"/>
  <c r="N23" i="99"/>
  <c r="M23" i="99"/>
  <c r="L23" i="99"/>
  <c r="K23" i="99"/>
  <c r="J23" i="99"/>
  <c r="I23" i="99"/>
  <c r="H23" i="99"/>
  <c r="AN22" i="99"/>
  <c r="AM22" i="99"/>
  <c r="AL22" i="99"/>
  <c r="AK22" i="99"/>
  <c r="AJ22" i="99"/>
  <c r="AI22" i="99"/>
  <c r="AG22" i="99"/>
  <c r="AF22" i="99"/>
  <c r="AE22" i="99"/>
  <c r="AC22" i="99"/>
  <c r="AB22" i="99"/>
  <c r="AA22" i="99"/>
  <c r="Z22" i="99"/>
  <c r="Y22" i="99"/>
  <c r="X22" i="99"/>
  <c r="P22" i="99"/>
  <c r="O22" i="99"/>
  <c r="N22" i="99"/>
  <c r="M22" i="99"/>
  <c r="L22" i="99"/>
  <c r="K22" i="99"/>
  <c r="J22" i="99"/>
  <c r="I22" i="99"/>
  <c r="H22" i="99"/>
  <c r="AN21" i="99"/>
  <c r="AM21" i="99"/>
  <c r="AL21" i="99"/>
  <c r="AK21" i="99"/>
  <c r="AJ21" i="99"/>
  <c r="AI21" i="99"/>
  <c r="AG21" i="99"/>
  <c r="AF21" i="99"/>
  <c r="AE21" i="99"/>
  <c r="AC21" i="99"/>
  <c r="AB21" i="99"/>
  <c r="AA21" i="99"/>
  <c r="Z21" i="99"/>
  <c r="Y21" i="99"/>
  <c r="X21" i="99"/>
  <c r="P21" i="99"/>
  <c r="O21" i="99"/>
  <c r="N21" i="99"/>
  <c r="M21" i="99"/>
  <c r="L21" i="99"/>
  <c r="K21" i="99"/>
  <c r="J21" i="99"/>
  <c r="I21" i="99"/>
  <c r="H21" i="99"/>
  <c r="AN20" i="99"/>
  <c r="AM20" i="99"/>
  <c r="AL20" i="99"/>
  <c r="AK20" i="99"/>
  <c r="AJ20" i="99"/>
  <c r="AI20" i="99"/>
  <c r="AG20" i="99"/>
  <c r="AF20" i="99"/>
  <c r="AE20" i="99"/>
  <c r="AC20" i="99"/>
  <c r="AB20" i="99"/>
  <c r="AA20" i="99"/>
  <c r="Z20" i="99"/>
  <c r="Y20" i="99"/>
  <c r="X20" i="99"/>
  <c r="P20" i="99"/>
  <c r="O20" i="99"/>
  <c r="N20" i="99"/>
  <c r="M20" i="99"/>
  <c r="L20" i="99"/>
  <c r="K20" i="99"/>
  <c r="J20" i="99"/>
  <c r="I20" i="99"/>
  <c r="H20" i="99"/>
  <c r="AN19" i="99"/>
  <c r="AM19" i="99"/>
  <c r="AL19" i="99"/>
  <c r="AK19" i="99"/>
  <c r="AJ19" i="99"/>
  <c r="AI19" i="99"/>
  <c r="AG19" i="99"/>
  <c r="AF19" i="99"/>
  <c r="AE19" i="99"/>
  <c r="AC19" i="99"/>
  <c r="AB19" i="99"/>
  <c r="AA19" i="99"/>
  <c r="Z19" i="99"/>
  <c r="Y19" i="99"/>
  <c r="X19" i="99"/>
  <c r="P19" i="99"/>
  <c r="O19" i="99"/>
  <c r="N19" i="99"/>
  <c r="M19" i="99"/>
  <c r="L19" i="99"/>
  <c r="K19" i="99"/>
  <c r="J19" i="99"/>
  <c r="I19" i="99"/>
  <c r="H19" i="99"/>
  <c r="AN18" i="99"/>
  <c r="AM18" i="99"/>
  <c r="AL18" i="99"/>
  <c r="AK18" i="99"/>
  <c r="AJ18" i="99"/>
  <c r="AI18" i="99"/>
  <c r="AG18" i="99"/>
  <c r="AF18" i="99"/>
  <c r="AE18" i="99"/>
  <c r="AC18" i="99"/>
  <c r="AB18" i="99"/>
  <c r="AA18" i="99"/>
  <c r="Z18" i="99"/>
  <c r="Y18" i="99"/>
  <c r="X18" i="99"/>
  <c r="P18" i="99"/>
  <c r="O18" i="99"/>
  <c r="N18" i="99"/>
  <c r="M18" i="99"/>
  <c r="L18" i="99"/>
  <c r="K18" i="99"/>
  <c r="J18" i="99"/>
  <c r="I18" i="99"/>
  <c r="H18" i="99"/>
  <c r="AN17" i="99"/>
  <c r="AM17" i="99"/>
  <c r="AL17" i="99"/>
  <c r="AK17" i="99"/>
  <c r="AJ17" i="99"/>
  <c r="AI17" i="99"/>
  <c r="AG17" i="99"/>
  <c r="AF17" i="99"/>
  <c r="AE17" i="99"/>
  <c r="AC17" i="99"/>
  <c r="AB17" i="99"/>
  <c r="AA17" i="99"/>
  <c r="Z17" i="99"/>
  <c r="Y17" i="99"/>
  <c r="X17" i="99"/>
  <c r="P17" i="99"/>
  <c r="O17" i="99"/>
  <c r="N17" i="99"/>
  <c r="M17" i="99"/>
  <c r="L17" i="99"/>
  <c r="K17" i="99"/>
  <c r="J17" i="99"/>
  <c r="I17" i="99"/>
  <c r="H17" i="99"/>
  <c r="AN16" i="99"/>
  <c r="AM16" i="99"/>
  <c r="AL16" i="99"/>
  <c r="AK16" i="99"/>
  <c r="AJ16" i="99"/>
  <c r="AI16" i="99"/>
  <c r="AG16" i="99"/>
  <c r="AF16" i="99"/>
  <c r="AE16" i="99"/>
  <c r="AC16" i="99"/>
  <c r="AB16" i="99"/>
  <c r="AA16" i="99"/>
  <c r="Z16" i="99"/>
  <c r="Y16" i="99"/>
  <c r="X16" i="99"/>
  <c r="P16" i="99"/>
  <c r="O16" i="99"/>
  <c r="N16" i="99"/>
  <c r="M16" i="99"/>
  <c r="L16" i="99"/>
  <c r="K16" i="99"/>
  <c r="J16" i="99"/>
  <c r="I16" i="99"/>
  <c r="H16" i="99"/>
  <c r="AN15" i="99"/>
  <c r="AM15" i="99"/>
  <c r="AL15" i="99"/>
  <c r="AK15" i="99"/>
  <c r="AJ15" i="99"/>
  <c r="AI15" i="99"/>
  <c r="AG15" i="99"/>
  <c r="AF15" i="99"/>
  <c r="AE15" i="99"/>
  <c r="AC15" i="99"/>
  <c r="AB15" i="99"/>
  <c r="AA15" i="99"/>
  <c r="Z15" i="99"/>
  <c r="Y15" i="99"/>
  <c r="X15" i="99"/>
  <c r="P15" i="99"/>
  <c r="O15" i="99"/>
  <c r="N15" i="99"/>
  <c r="M15" i="99"/>
  <c r="L15" i="99"/>
  <c r="K15" i="99"/>
  <c r="J15" i="99"/>
  <c r="I15" i="99"/>
  <c r="H15" i="99"/>
  <c r="AN14" i="99"/>
  <c r="AM14" i="99"/>
  <c r="AL14" i="99"/>
  <c r="AK14" i="99"/>
  <c r="AJ14" i="99"/>
  <c r="AI14" i="99"/>
  <c r="AG14" i="99"/>
  <c r="AF14" i="99"/>
  <c r="AE14" i="99"/>
  <c r="AC14" i="99"/>
  <c r="AB14" i="99"/>
  <c r="AA14" i="99"/>
  <c r="Z14" i="99"/>
  <c r="Y14" i="99"/>
  <c r="X14" i="99"/>
  <c r="P14" i="99"/>
  <c r="O14" i="99"/>
  <c r="N14" i="99"/>
  <c r="M14" i="99"/>
  <c r="L14" i="99"/>
  <c r="K14" i="99"/>
  <c r="J14" i="99"/>
  <c r="I14" i="99"/>
  <c r="H14" i="99"/>
  <c r="AN13" i="99"/>
  <c r="AM13" i="99"/>
  <c r="AL13" i="99"/>
  <c r="AK13" i="99"/>
  <c r="AJ13" i="99"/>
  <c r="AI13" i="99"/>
  <c r="AG13" i="99"/>
  <c r="AF13" i="99"/>
  <c r="AE13" i="99"/>
  <c r="AC13" i="99"/>
  <c r="AB13" i="99"/>
  <c r="AA13" i="99"/>
  <c r="Z13" i="99"/>
  <c r="Y13" i="99"/>
  <c r="X13" i="99"/>
  <c r="P13" i="99"/>
  <c r="O13" i="99"/>
  <c r="N13" i="99"/>
  <c r="M13" i="99"/>
  <c r="L13" i="99"/>
  <c r="K13" i="99"/>
  <c r="J13" i="99"/>
  <c r="I13" i="99"/>
  <c r="H13" i="99"/>
  <c r="AN12" i="99"/>
  <c r="AM12" i="99"/>
  <c r="AL12" i="99"/>
  <c r="AK12" i="99"/>
  <c r="AJ12" i="99"/>
  <c r="AI12" i="99"/>
  <c r="AG12" i="99"/>
  <c r="AF12" i="99"/>
  <c r="AE12" i="99"/>
  <c r="AC12" i="99"/>
  <c r="AB12" i="99"/>
  <c r="AA12" i="99"/>
  <c r="Z12" i="99"/>
  <c r="Y12" i="99"/>
  <c r="X12" i="99"/>
  <c r="P12" i="99"/>
  <c r="O12" i="99"/>
  <c r="N12" i="99"/>
  <c r="M12" i="99"/>
  <c r="L12" i="99"/>
  <c r="K12" i="99"/>
  <c r="J12" i="99"/>
  <c r="I12" i="99"/>
  <c r="H12" i="99"/>
  <c r="AN11" i="99"/>
  <c r="AM11" i="99"/>
  <c r="AL11" i="99"/>
  <c r="AK11" i="99"/>
  <c r="AJ11" i="99"/>
  <c r="AI11" i="99"/>
  <c r="AG11" i="99"/>
  <c r="AF11" i="99"/>
  <c r="AE11" i="99"/>
  <c r="AC11" i="99"/>
  <c r="AB11" i="99"/>
  <c r="AA11" i="99"/>
  <c r="Z11" i="99"/>
  <c r="Y11" i="99"/>
  <c r="X11" i="99"/>
  <c r="P11" i="99"/>
  <c r="O11" i="99"/>
  <c r="N11" i="99"/>
  <c r="M11" i="99"/>
  <c r="L11" i="99"/>
  <c r="K11" i="99"/>
  <c r="J11" i="99"/>
  <c r="I11" i="99"/>
  <c r="H11" i="99"/>
  <c r="AN10" i="99"/>
  <c r="AM10" i="99"/>
  <c r="AL10" i="99"/>
  <c r="AK10" i="99"/>
  <c r="AJ10" i="99"/>
  <c r="AI10" i="99"/>
  <c r="AG10" i="99"/>
  <c r="AF10" i="99"/>
  <c r="AE10" i="99"/>
  <c r="AC10" i="99"/>
  <c r="AB10" i="99"/>
  <c r="AA10" i="99"/>
  <c r="Z10" i="99"/>
  <c r="Y10" i="99"/>
  <c r="X10" i="99"/>
  <c r="P10" i="99"/>
  <c r="O10" i="99"/>
  <c r="N10" i="99"/>
  <c r="M10" i="99"/>
  <c r="L10" i="99"/>
  <c r="K10" i="99"/>
  <c r="J10" i="99"/>
  <c r="I10" i="99"/>
  <c r="H10" i="99"/>
  <c r="AN9" i="99"/>
  <c r="AM9" i="99"/>
  <c r="AL9" i="99"/>
  <c r="AK9" i="99"/>
  <c r="AJ9" i="99"/>
  <c r="AI9" i="99"/>
  <c r="AG9" i="99"/>
  <c r="AF9" i="99"/>
  <c r="AE9" i="99"/>
  <c r="AC9" i="99"/>
  <c r="AB9" i="99"/>
  <c r="AA9" i="99"/>
  <c r="Z9" i="99"/>
  <c r="Y9" i="99"/>
  <c r="X9" i="99"/>
  <c r="P9" i="99"/>
  <c r="O9" i="99"/>
  <c r="N9" i="99"/>
  <c r="M9" i="99"/>
  <c r="L9" i="99"/>
  <c r="K9" i="99"/>
  <c r="J9" i="99"/>
  <c r="I9" i="99"/>
  <c r="H9" i="99"/>
  <c r="AN8" i="99"/>
  <c r="AM8" i="99"/>
  <c r="AL8" i="99"/>
  <c r="AK8" i="99"/>
  <c r="AJ8" i="99"/>
  <c r="AI8" i="99"/>
  <c r="AG8" i="99"/>
  <c r="AF8" i="99"/>
  <c r="AE8" i="99"/>
  <c r="AC8" i="99"/>
  <c r="AB8" i="99"/>
  <c r="AA8" i="99"/>
  <c r="Z8" i="99"/>
  <c r="Y8" i="99"/>
  <c r="X8" i="99"/>
  <c r="P8" i="99"/>
  <c r="O8" i="99"/>
  <c r="N8" i="99"/>
  <c r="M8" i="99"/>
  <c r="L8" i="99"/>
  <c r="K8" i="99"/>
  <c r="J8" i="99"/>
  <c r="I8" i="99"/>
  <c r="H8" i="99"/>
  <c r="AN7" i="99"/>
  <c r="AM7" i="99"/>
  <c r="AL7" i="99"/>
  <c r="AK7" i="99"/>
  <c r="AJ7" i="99"/>
  <c r="AI7" i="99"/>
  <c r="AG7" i="99"/>
  <c r="AF7" i="99"/>
  <c r="AE7" i="99"/>
  <c r="AC7" i="99"/>
  <c r="AB7" i="99"/>
  <c r="AA7" i="99"/>
  <c r="Z7" i="99"/>
  <c r="Y7" i="99"/>
  <c r="X7" i="99"/>
  <c r="X33" i="99" s="1"/>
  <c r="P7" i="99"/>
  <c r="O7" i="99"/>
  <c r="N7" i="99"/>
  <c r="M7" i="99"/>
  <c r="L7" i="99"/>
  <c r="L33" i="99" s="1"/>
  <c r="K7" i="99"/>
  <c r="K33" i="99" s="1"/>
  <c r="J7" i="99"/>
  <c r="J33" i="99" s="1"/>
  <c r="I7" i="99"/>
  <c r="H7" i="99"/>
  <c r="H33" i="99" s="1"/>
  <c r="J54" i="98"/>
  <c r="I54" i="98"/>
  <c r="H54" i="98"/>
  <c r="G54" i="98"/>
  <c r="N54" i="98" s="1"/>
  <c r="F54" i="98"/>
  <c r="E54" i="98"/>
  <c r="J53" i="98"/>
  <c r="I53" i="98"/>
  <c r="H53" i="98"/>
  <c r="G53" i="98"/>
  <c r="F53" i="98"/>
  <c r="E53" i="98"/>
  <c r="J52" i="98"/>
  <c r="I52" i="98"/>
  <c r="H52" i="98"/>
  <c r="G52" i="98"/>
  <c r="F52" i="98"/>
  <c r="E52" i="98"/>
  <c r="J51" i="98"/>
  <c r="I51" i="98"/>
  <c r="H51" i="98"/>
  <c r="G51" i="98"/>
  <c r="F51" i="98"/>
  <c r="E51" i="98"/>
  <c r="J50" i="98"/>
  <c r="I50" i="98"/>
  <c r="H50" i="98"/>
  <c r="G50" i="98"/>
  <c r="F50" i="98"/>
  <c r="E50" i="98"/>
  <c r="J49" i="98"/>
  <c r="I49" i="98"/>
  <c r="H49" i="98"/>
  <c r="G49" i="98"/>
  <c r="F49" i="98"/>
  <c r="J48" i="98"/>
  <c r="I48" i="98"/>
  <c r="H48" i="98"/>
  <c r="G48" i="98"/>
  <c r="F48" i="98"/>
  <c r="E48" i="98"/>
  <c r="J47" i="98"/>
  <c r="I47" i="98"/>
  <c r="H47" i="98"/>
  <c r="G47" i="98"/>
  <c r="F47" i="98"/>
  <c r="E47" i="98"/>
  <c r="J46" i="98"/>
  <c r="I46" i="98"/>
  <c r="H46" i="98"/>
  <c r="G46" i="98"/>
  <c r="F46" i="98"/>
  <c r="E46" i="98"/>
  <c r="J38" i="98"/>
  <c r="I38" i="98"/>
  <c r="H38" i="98"/>
  <c r="G38" i="98"/>
  <c r="N38" i="98" s="1"/>
  <c r="F38" i="98"/>
  <c r="M38" i="98" s="1"/>
  <c r="E38" i="98"/>
  <c r="J37" i="98"/>
  <c r="I37" i="98"/>
  <c r="H37" i="98"/>
  <c r="O37" i="98" s="1"/>
  <c r="G37" i="98"/>
  <c r="N37" i="98" s="1"/>
  <c r="F37" i="98"/>
  <c r="E37" i="98"/>
  <c r="J36" i="98"/>
  <c r="I36" i="98"/>
  <c r="H36" i="98"/>
  <c r="G36" i="98"/>
  <c r="F36" i="98"/>
  <c r="E36" i="98"/>
  <c r="U35" i="98"/>
  <c r="T35" i="98"/>
  <c r="S35" i="98"/>
  <c r="U34" i="98"/>
  <c r="T34" i="98"/>
  <c r="S34" i="98"/>
  <c r="P34" i="98"/>
  <c r="O34" i="98"/>
  <c r="M34" i="98"/>
  <c r="L34" i="98"/>
  <c r="U33" i="98"/>
  <c r="T33" i="98"/>
  <c r="S33" i="98"/>
  <c r="P33" i="98"/>
  <c r="O33" i="98"/>
  <c r="M33" i="98"/>
  <c r="L33" i="98"/>
  <c r="U32" i="98"/>
  <c r="T32" i="98"/>
  <c r="S32" i="98"/>
  <c r="P32" i="98"/>
  <c r="O32" i="98"/>
  <c r="M32" i="98"/>
  <c r="L32" i="98"/>
  <c r="U31" i="98"/>
  <c r="T31" i="98"/>
  <c r="S31" i="98"/>
  <c r="Q31" i="98"/>
  <c r="P31" i="98"/>
  <c r="O31" i="98"/>
  <c r="N31" i="98"/>
  <c r="M31" i="98"/>
  <c r="L31" i="98"/>
  <c r="U30" i="98"/>
  <c r="T30" i="98"/>
  <c r="Q30" i="98"/>
  <c r="P30" i="98"/>
  <c r="O30" i="98"/>
  <c r="N30" i="98"/>
  <c r="M30" i="98"/>
  <c r="L30" i="98"/>
  <c r="U29" i="98"/>
  <c r="T29" i="98"/>
  <c r="S29" i="98"/>
  <c r="Q29" i="98"/>
  <c r="P29" i="98"/>
  <c r="O29" i="98"/>
  <c r="N29" i="98"/>
  <c r="M29" i="98"/>
  <c r="L29" i="98"/>
  <c r="U28" i="98"/>
  <c r="T28" i="98"/>
  <c r="S28" i="98"/>
  <c r="Q28" i="98"/>
  <c r="P28" i="98"/>
  <c r="O28" i="98"/>
  <c r="N28" i="98"/>
  <c r="M28" i="98"/>
  <c r="L28" i="98"/>
  <c r="U27" i="98"/>
  <c r="T27" i="98"/>
  <c r="S27" i="98"/>
  <c r="Q27" i="98"/>
  <c r="P27" i="98"/>
  <c r="O27" i="98"/>
  <c r="O35" i="98" s="1"/>
  <c r="N27" i="98"/>
  <c r="M27" i="98"/>
  <c r="L27" i="98"/>
  <c r="L25" i="98"/>
  <c r="J19" i="98"/>
  <c r="Q19" i="98" s="1"/>
  <c r="I19" i="98"/>
  <c r="H19" i="98"/>
  <c r="O19" i="98" s="1"/>
  <c r="G19" i="98"/>
  <c r="N19" i="98" s="1"/>
  <c r="F19" i="98"/>
  <c r="E19" i="98"/>
  <c r="L19" i="98" s="1"/>
  <c r="J18" i="98"/>
  <c r="Q18" i="98" s="1"/>
  <c r="I18" i="98"/>
  <c r="P18" i="98" s="1"/>
  <c r="H18" i="98"/>
  <c r="G18" i="98"/>
  <c r="N18" i="98" s="1"/>
  <c r="F18" i="98"/>
  <c r="M18" i="98" s="1"/>
  <c r="E18" i="98"/>
  <c r="L18" i="98" s="1"/>
  <c r="J17" i="98"/>
  <c r="Q17" i="98" s="1"/>
  <c r="I17" i="98"/>
  <c r="P17" i="98" s="1"/>
  <c r="H17" i="98"/>
  <c r="G17" i="98"/>
  <c r="N17" i="98" s="1"/>
  <c r="F17" i="98"/>
  <c r="M17" i="98" s="1"/>
  <c r="E17" i="98"/>
  <c r="U16" i="98"/>
  <c r="T16" i="98"/>
  <c r="S16" i="98"/>
  <c r="U15" i="98"/>
  <c r="T15" i="98"/>
  <c r="S15" i="98"/>
  <c r="P15" i="98"/>
  <c r="O15" i="98"/>
  <c r="M15" i="98"/>
  <c r="L15" i="98"/>
  <c r="U14" i="98"/>
  <c r="T14" i="98"/>
  <c r="S14" i="98"/>
  <c r="P14" i="98"/>
  <c r="O14" i="98"/>
  <c r="M14" i="98"/>
  <c r="L14" i="98"/>
  <c r="U13" i="98"/>
  <c r="T13" i="98"/>
  <c r="S13" i="98"/>
  <c r="P13" i="98"/>
  <c r="O13" i="98"/>
  <c r="M13" i="98"/>
  <c r="L13" i="98"/>
  <c r="U12" i="98"/>
  <c r="T12" i="98"/>
  <c r="S12" i="98"/>
  <c r="Q12" i="98"/>
  <c r="P12" i="98"/>
  <c r="O12" i="98"/>
  <c r="N12" i="98"/>
  <c r="M12" i="98"/>
  <c r="L12" i="98"/>
  <c r="U11" i="98"/>
  <c r="T11" i="98"/>
  <c r="Q11" i="98"/>
  <c r="P11" i="98"/>
  <c r="O11" i="98"/>
  <c r="N11" i="98"/>
  <c r="M11" i="98"/>
  <c r="L11" i="98"/>
  <c r="U10" i="98"/>
  <c r="T10" i="98"/>
  <c r="S10" i="98"/>
  <c r="Q10" i="98"/>
  <c r="P10" i="98"/>
  <c r="O10" i="98"/>
  <c r="N10" i="98"/>
  <c r="M10" i="98"/>
  <c r="L10" i="98"/>
  <c r="U9" i="98"/>
  <c r="T9" i="98"/>
  <c r="S9" i="98"/>
  <c r="Q9" i="98"/>
  <c r="P9" i="98"/>
  <c r="O9" i="98"/>
  <c r="N9" i="98"/>
  <c r="M9" i="98"/>
  <c r="L9" i="98"/>
  <c r="U8" i="98"/>
  <c r="T8" i="98"/>
  <c r="S8" i="98"/>
  <c r="Q8" i="98"/>
  <c r="P8" i="98"/>
  <c r="O8" i="98"/>
  <c r="O16" i="98" s="1"/>
  <c r="N8" i="98"/>
  <c r="M8" i="98"/>
  <c r="L8" i="98"/>
  <c r="L6" i="98"/>
  <c r="AN97" i="97"/>
  <c r="AM97" i="97"/>
  <c r="AL97" i="97"/>
  <c r="AK97" i="97"/>
  <c r="AJ97" i="97"/>
  <c r="AI97" i="97"/>
  <c r="AG97" i="97"/>
  <c r="AF97" i="97"/>
  <c r="AE97" i="97"/>
  <c r="P97" i="97"/>
  <c r="O97" i="97"/>
  <c r="N97" i="97"/>
  <c r="W96" i="97"/>
  <c r="V96" i="97"/>
  <c r="AB96" i="97" s="1"/>
  <c r="U96" i="97"/>
  <c r="T96" i="97"/>
  <c r="Z96" i="97" s="1"/>
  <c r="S96" i="97"/>
  <c r="R96" i="97"/>
  <c r="X96" i="97" s="1"/>
  <c r="G96" i="97"/>
  <c r="M96" i="97" s="1"/>
  <c r="F96" i="97"/>
  <c r="E96" i="97"/>
  <c r="K96" i="97" s="1"/>
  <c r="D96" i="97"/>
  <c r="C96" i="97"/>
  <c r="I96" i="97" s="1"/>
  <c r="B96" i="97"/>
  <c r="AN95" i="97"/>
  <c r="AL95" i="97"/>
  <c r="AC95" i="97"/>
  <c r="AB95" i="97"/>
  <c r="AA95" i="97"/>
  <c r="Z95" i="97"/>
  <c r="Y95" i="97"/>
  <c r="X95" i="97"/>
  <c r="M95" i="97"/>
  <c r="L95" i="97"/>
  <c r="K95" i="97"/>
  <c r="J95" i="97"/>
  <c r="I95" i="97"/>
  <c r="H95" i="97"/>
  <c r="AN94" i="97"/>
  <c r="AM94" i="97"/>
  <c r="AL94" i="97"/>
  <c r="AK94" i="97"/>
  <c r="AJ94" i="97"/>
  <c r="AI94" i="97"/>
  <c r="AG94" i="97"/>
  <c r="AF94" i="97"/>
  <c r="AE94" i="97"/>
  <c r="AC94" i="97"/>
  <c r="AB94" i="97"/>
  <c r="AA94" i="97"/>
  <c r="Z94" i="97"/>
  <c r="Y94" i="97"/>
  <c r="X94" i="97"/>
  <c r="P94" i="97"/>
  <c r="O94" i="97"/>
  <c r="N94" i="97"/>
  <c r="M94" i="97"/>
  <c r="L94" i="97"/>
  <c r="K94" i="97"/>
  <c r="J94" i="97"/>
  <c r="I94" i="97"/>
  <c r="H94" i="97"/>
  <c r="AN93" i="97"/>
  <c r="AM93" i="97"/>
  <c r="AL93" i="97"/>
  <c r="AK93" i="97"/>
  <c r="AJ93" i="97"/>
  <c r="AI93" i="97"/>
  <c r="AG93" i="97"/>
  <c r="AF93" i="97"/>
  <c r="AE93" i="97"/>
  <c r="AC93" i="97"/>
  <c r="AB93" i="97"/>
  <c r="AA93" i="97"/>
  <c r="Z93" i="97"/>
  <c r="Y93" i="97"/>
  <c r="X93" i="97"/>
  <c r="P93" i="97"/>
  <c r="O93" i="97"/>
  <c r="N93" i="97"/>
  <c r="M93" i="97"/>
  <c r="L93" i="97"/>
  <c r="K93" i="97"/>
  <c r="J93" i="97"/>
  <c r="I93" i="97"/>
  <c r="H93" i="97"/>
  <c r="AN92" i="97"/>
  <c r="AL92" i="97"/>
  <c r="AK92" i="97"/>
  <c r="AJ92" i="97"/>
  <c r="AP92" i="97" s="1"/>
  <c r="AI92" i="97"/>
  <c r="AG92" i="97"/>
  <c r="AF92" i="97"/>
  <c r="AE92" i="97"/>
  <c r="AC92" i="97"/>
  <c r="AB92" i="97"/>
  <c r="AA92" i="97"/>
  <c r="Z92" i="97"/>
  <c r="Y92" i="97"/>
  <c r="X92" i="97"/>
  <c r="P92" i="97"/>
  <c r="O92" i="97"/>
  <c r="N92" i="97"/>
  <c r="M92" i="97"/>
  <c r="L92" i="97"/>
  <c r="K92" i="97"/>
  <c r="J92" i="97"/>
  <c r="I92" i="97"/>
  <c r="H92" i="97"/>
  <c r="AN91" i="97"/>
  <c r="AM91" i="97"/>
  <c r="AL91" i="97"/>
  <c r="AK91" i="97"/>
  <c r="AJ91" i="97"/>
  <c r="AI91" i="97"/>
  <c r="AG91" i="97"/>
  <c r="AF91" i="97"/>
  <c r="AE91" i="97"/>
  <c r="AC91" i="97"/>
  <c r="AB91" i="97"/>
  <c r="AA91" i="97"/>
  <c r="Z91" i="97"/>
  <c r="Y91" i="97"/>
  <c r="X91" i="97"/>
  <c r="P91" i="97"/>
  <c r="O91" i="97"/>
  <c r="N91" i="97"/>
  <c r="M91" i="97"/>
  <c r="L91" i="97"/>
  <c r="K91" i="97"/>
  <c r="J91" i="97"/>
  <c r="I91" i="97"/>
  <c r="H91" i="97"/>
  <c r="AN90" i="97"/>
  <c r="AM90" i="97"/>
  <c r="AL90" i="97"/>
  <c r="AK90" i="97"/>
  <c r="AJ90" i="97"/>
  <c r="AI90" i="97"/>
  <c r="AG90" i="97"/>
  <c r="AF90" i="97"/>
  <c r="AE90" i="97"/>
  <c r="AC90" i="97"/>
  <c r="AB90" i="97"/>
  <c r="AA90" i="97"/>
  <c r="Z90" i="97"/>
  <c r="Y90" i="97"/>
  <c r="X90" i="97"/>
  <c r="P90" i="97"/>
  <c r="O90" i="97"/>
  <c r="N90" i="97"/>
  <c r="M90" i="97"/>
  <c r="L90" i="97"/>
  <c r="K90" i="97"/>
  <c r="J90" i="97"/>
  <c r="I90" i="97"/>
  <c r="H90" i="97"/>
  <c r="AN89" i="97"/>
  <c r="AM89" i="97"/>
  <c r="AL89" i="97"/>
  <c r="AK89" i="97"/>
  <c r="AJ89" i="97"/>
  <c r="AI89" i="97"/>
  <c r="AG89" i="97"/>
  <c r="AF89" i="97"/>
  <c r="AE89" i="97"/>
  <c r="AC89" i="97"/>
  <c r="AB89" i="97"/>
  <c r="AA89" i="97"/>
  <c r="Z89" i="97"/>
  <c r="Y89" i="97"/>
  <c r="X89" i="97"/>
  <c r="P89" i="97"/>
  <c r="O89" i="97"/>
  <c r="N89" i="97"/>
  <c r="M89" i="97"/>
  <c r="L89" i="97"/>
  <c r="K89" i="97"/>
  <c r="J89" i="97"/>
  <c r="I89" i="97"/>
  <c r="H89" i="97"/>
  <c r="AN88" i="97"/>
  <c r="AM88" i="97"/>
  <c r="AL88" i="97"/>
  <c r="AK88" i="97"/>
  <c r="AJ88" i="97"/>
  <c r="AI88" i="97"/>
  <c r="AG88" i="97"/>
  <c r="AF88" i="97"/>
  <c r="AE88" i="97"/>
  <c r="AC88" i="97"/>
  <c r="AB88" i="97"/>
  <c r="AA88" i="97"/>
  <c r="Z88" i="97"/>
  <c r="Y88" i="97"/>
  <c r="X88" i="97"/>
  <c r="P88" i="97"/>
  <c r="O88" i="97"/>
  <c r="N88" i="97"/>
  <c r="M88" i="97"/>
  <c r="L88" i="97"/>
  <c r="K88" i="97"/>
  <c r="J88" i="97"/>
  <c r="I88" i="97"/>
  <c r="H88" i="97"/>
  <c r="AN87" i="97"/>
  <c r="AM87" i="97"/>
  <c r="AL87" i="97"/>
  <c r="AK87" i="97"/>
  <c r="AJ87" i="97"/>
  <c r="AI87" i="97"/>
  <c r="AG87" i="97"/>
  <c r="AF87" i="97"/>
  <c r="AE87" i="97"/>
  <c r="AC87" i="97"/>
  <c r="AB87" i="97"/>
  <c r="AA87" i="97"/>
  <c r="Z87" i="97"/>
  <c r="Y87" i="97"/>
  <c r="X87" i="97"/>
  <c r="P87" i="97"/>
  <c r="O87" i="97"/>
  <c r="N87" i="97"/>
  <c r="M87" i="97"/>
  <c r="L87" i="97"/>
  <c r="K87" i="97"/>
  <c r="J87" i="97"/>
  <c r="I87" i="97"/>
  <c r="H87" i="97"/>
  <c r="AN86" i="97"/>
  <c r="AM86" i="97"/>
  <c r="AL86" i="97"/>
  <c r="AK86" i="97"/>
  <c r="AJ86" i="97"/>
  <c r="AI86" i="97"/>
  <c r="AG86" i="97"/>
  <c r="AF86" i="97"/>
  <c r="AE86" i="97"/>
  <c r="AC86" i="97"/>
  <c r="AB86" i="97"/>
  <c r="AA86" i="97"/>
  <c r="Z86" i="97"/>
  <c r="Y86" i="97"/>
  <c r="X86" i="97"/>
  <c r="P86" i="97"/>
  <c r="O86" i="97"/>
  <c r="N86" i="97"/>
  <c r="M86" i="97"/>
  <c r="L86" i="97"/>
  <c r="K86" i="97"/>
  <c r="J86" i="97"/>
  <c r="I86" i="97"/>
  <c r="H86" i="97"/>
  <c r="AN85" i="97"/>
  <c r="AM85" i="97"/>
  <c r="AL85" i="97"/>
  <c r="AK85" i="97"/>
  <c r="AJ85" i="97"/>
  <c r="AI85" i="97"/>
  <c r="AG85" i="97"/>
  <c r="AF85" i="97"/>
  <c r="AE85" i="97"/>
  <c r="AC85" i="97"/>
  <c r="AB85" i="97"/>
  <c r="AA85" i="97"/>
  <c r="Z85" i="97"/>
  <c r="Y85" i="97"/>
  <c r="X85" i="97"/>
  <c r="P85" i="97"/>
  <c r="O85" i="97"/>
  <c r="N85" i="97"/>
  <c r="M85" i="97"/>
  <c r="L85" i="97"/>
  <c r="K85" i="97"/>
  <c r="J85" i="97"/>
  <c r="I85" i="97"/>
  <c r="H85" i="97"/>
  <c r="AN84" i="97"/>
  <c r="AM84" i="97"/>
  <c r="AL84" i="97"/>
  <c r="AK84" i="97"/>
  <c r="AJ84" i="97"/>
  <c r="AI84" i="97"/>
  <c r="AG84" i="97"/>
  <c r="AF84" i="97"/>
  <c r="AE84" i="97"/>
  <c r="AC84" i="97"/>
  <c r="AB84" i="97"/>
  <c r="AA84" i="97"/>
  <c r="Z84" i="97"/>
  <c r="Y84" i="97"/>
  <c r="X84" i="97"/>
  <c r="P84" i="97"/>
  <c r="O84" i="97"/>
  <c r="N84" i="97"/>
  <c r="M84" i="97"/>
  <c r="L84" i="97"/>
  <c r="K84" i="97"/>
  <c r="J84" i="97"/>
  <c r="I84" i="97"/>
  <c r="H84" i="97"/>
  <c r="AN83" i="97"/>
  <c r="AM83" i="97"/>
  <c r="AL83" i="97"/>
  <c r="AK83" i="97"/>
  <c r="AJ83" i="97"/>
  <c r="AI83" i="97"/>
  <c r="AG83" i="97"/>
  <c r="AF83" i="97"/>
  <c r="AE83" i="97"/>
  <c r="AC83" i="97"/>
  <c r="AB83" i="97"/>
  <c r="AA83" i="97"/>
  <c r="Z83" i="97"/>
  <c r="Y83" i="97"/>
  <c r="X83" i="97"/>
  <c r="P83" i="97"/>
  <c r="O83" i="97"/>
  <c r="N83" i="97"/>
  <c r="M83" i="97"/>
  <c r="L83" i="97"/>
  <c r="K83" i="97"/>
  <c r="J83" i="97"/>
  <c r="I83" i="97"/>
  <c r="H83" i="97"/>
  <c r="AN82" i="97"/>
  <c r="AM82" i="97"/>
  <c r="AL82" i="97"/>
  <c r="AK82" i="97"/>
  <c r="AJ82" i="97"/>
  <c r="AI82" i="97"/>
  <c r="AG82" i="97"/>
  <c r="AF82" i="97"/>
  <c r="AE82" i="97"/>
  <c r="AC82" i="97"/>
  <c r="AB82" i="97"/>
  <c r="AA82" i="97"/>
  <c r="Z82" i="97"/>
  <c r="Y82" i="97"/>
  <c r="X82" i="97"/>
  <c r="P82" i="97"/>
  <c r="O82" i="97"/>
  <c r="N82" i="97"/>
  <c r="M82" i="97"/>
  <c r="L82" i="97"/>
  <c r="K82" i="97"/>
  <c r="J82" i="97"/>
  <c r="I82" i="97"/>
  <c r="H82" i="97"/>
  <c r="AN81" i="97"/>
  <c r="AM81" i="97"/>
  <c r="AL81" i="97"/>
  <c r="AK81" i="97"/>
  <c r="AJ81" i="97"/>
  <c r="AI81" i="97"/>
  <c r="AG81" i="97"/>
  <c r="AF81" i="97"/>
  <c r="AE81" i="97"/>
  <c r="AC81" i="97"/>
  <c r="AB81" i="97"/>
  <c r="AA81" i="97"/>
  <c r="Z81" i="97"/>
  <c r="Y81" i="97"/>
  <c r="X81" i="97"/>
  <c r="P81" i="97"/>
  <c r="O81" i="97"/>
  <c r="N81" i="97"/>
  <c r="M81" i="97"/>
  <c r="L81" i="97"/>
  <c r="K81" i="97"/>
  <c r="J81" i="97"/>
  <c r="I81" i="97"/>
  <c r="H81" i="97"/>
  <c r="AN80" i="97"/>
  <c r="AM80" i="97"/>
  <c r="AL80" i="97"/>
  <c r="AK80" i="97"/>
  <c r="AJ80" i="97"/>
  <c r="AI80" i="97"/>
  <c r="AC80" i="97"/>
  <c r="AB80" i="97"/>
  <c r="AA80" i="97"/>
  <c r="Z80" i="97"/>
  <c r="Y80" i="97"/>
  <c r="X80" i="97"/>
  <c r="M80" i="97"/>
  <c r="L80" i="97"/>
  <c r="K80" i="97"/>
  <c r="J80" i="97"/>
  <c r="I80" i="97"/>
  <c r="H80" i="97"/>
  <c r="AN79" i="97"/>
  <c r="AM79" i="97"/>
  <c r="AL79" i="97"/>
  <c r="AC79" i="97"/>
  <c r="AB79" i="97"/>
  <c r="AA79" i="97"/>
  <c r="Z79" i="97"/>
  <c r="Y79" i="97"/>
  <c r="X79" i="97"/>
  <c r="M79" i="97"/>
  <c r="L79" i="97"/>
  <c r="K79" i="97"/>
  <c r="J79" i="97"/>
  <c r="I79" i="97"/>
  <c r="H79" i="97"/>
  <c r="AN78" i="97"/>
  <c r="AM78" i="97"/>
  <c r="AL78" i="97"/>
  <c r="AK78" i="97"/>
  <c r="AJ78" i="97"/>
  <c r="AI78" i="97"/>
  <c r="AG78" i="97"/>
  <c r="AF78" i="97"/>
  <c r="AE78" i="97"/>
  <c r="AC78" i="97"/>
  <c r="AB78" i="97"/>
  <c r="AA78" i="97"/>
  <c r="Z78" i="97"/>
  <c r="Y78" i="97"/>
  <c r="X78" i="97"/>
  <c r="P78" i="97"/>
  <c r="O78" i="97"/>
  <c r="N78" i="97"/>
  <c r="M78" i="97"/>
  <c r="L78" i="97"/>
  <c r="K78" i="97"/>
  <c r="J78" i="97"/>
  <c r="I78" i="97"/>
  <c r="H78" i="97"/>
  <c r="AN77" i="97"/>
  <c r="AM77" i="97"/>
  <c r="AL77" i="97"/>
  <c r="AK77" i="97"/>
  <c r="AJ77" i="97"/>
  <c r="AI77" i="97"/>
  <c r="AG77" i="97"/>
  <c r="AF77" i="97"/>
  <c r="AE77" i="97"/>
  <c r="AC77" i="97"/>
  <c r="AB77" i="97"/>
  <c r="AA77" i="97"/>
  <c r="Z77" i="97"/>
  <c r="Y77" i="97"/>
  <c r="X77" i="97"/>
  <c r="P77" i="97"/>
  <c r="O77" i="97"/>
  <c r="N77" i="97"/>
  <c r="M77" i="97"/>
  <c r="L77" i="97"/>
  <c r="K77" i="97"/>
  <c r="J77" i="97"/>
  <c r="I77" i="97"/>
  <c r="H77" i="97"/>
  <c r="AN76" i="97"/>
  <c r="AM76" i="97"/>
  <c r="AL76" i="97"/>
  <c r="AK76" i="97"/>
  <c r="AJ76" i="97"/>
  <c r="AI76" i="97"/>
  <c r="AG76" i="97"/>
  <c r="AF76" i="97"/>
  <c r="AE76" i="97"/>
  <c r="AC76" i="97"/>
  <c r="AB76" i="97"/>
  <c r="AA76" i="97"/>
  <c r="Z76" i="97"/>
  <c r="Y76" i="97"/>
  <c r="X76" i="97"/>
  <c r="P76" i="97"/>
  <c r="O76" i="97"/>
  <c r="N76" i="97"/>
  <c r="M76" i="97"/>
  <c r="L76" i="97"/>
  <c r="K76" i="97"/>
  <c r="J76" i="97"/>
  <c r="I76" i="97"/>
  <c r="H76" i="97"/>
  <c r="AN75" i="97"/>
  <c r="AM75" i="97"/>
  <c r="AL75" i="97"/>
  <c r="AK75" i="97"/>
  <c r="AJ75" i="97"/>
  <c r="AI75" i="97"/>
  <c r="AG75" i="97"/>
  <c r="AF75" i="97"/>
  <c r="AE75" i="97"/>
  <c r="AC75" i="97"/>
  <c r="AB75" i="97"/>
  <c r="AA75" i="97"/>
  <c r="Z75" i="97"/>
  <c r="Y75" i="97"/>
  <c r="X75" i="97"/>
  <c r="P75" i="97"/>
  <c r="O75" i="97"/>
  <c r="N75" i="97"/>
  <c r="M75" i="97"/>
  <c r="L75" i="97"/>
  <c r="K75" i="97"/>
  <c r="J75" i="97"/>
  <c r="I75" i="97"/>
  <c r="H75" i="97"/>
  <c r="AC74" i="97"/>
  <c r="AB74" i="97"/>
  <c r="AA74" i="97"/>
  <c r="Z74" i="97"/>
  <c r="Y74" i="97"/>
  <c r="X74" i="97"/>
  <c r="P74" i="97"/>
  <c r="O74" i="97"/>
  <c r="N74" i="97"/>
  <c r="M74" i="97"/>
  <c r="L74" i="97"/>
  <c r="K74" i="97"/>
  <c r="J74" i="97"/>
  <c r="I74" i="97"/>
  <c r="H74" i="97"/>
  <c r="AC73" i="97"/>
  <c r="AB73" i="97"/>
  <c r="AA73" i="97"/>
  <c r="Z73" i="97"/>
  <c r="Y73" i="97"/>
  <c r="X73" i="97"/>
  <c r="P73" i="97"/>
  <c r="O73" i="97"/>
  <c r="N73" i="97"/>
  <c r="M73" i="97"/>
  <c r="L73" i="97"/>
  <c r="K73" i="97"/>
  <c r="J73" i="97"/>
  <c r="I73" i="97"/>
  <c r="H73" i="97"/>
  <c r="AC72" i="97"/>
  <c r="AB72" i="97"/>
  <c r="AA72" i="97"/>
  <c r="Z72" i="97"/>
  <c r="Y72" i="97"/>
  <c r="X72" i="97"/>
  <c r="P72" i="97"/>
  <c r="O72" i="97"/>
  <c r="N72" i="97"/>
  <c r="M72" i="97"/>
  <c r="L72" i="97"/>
  <c r="K72" i="97"/>
  <c r="J72" i="97"/>
  <c r="I72" i="97"/>
  <c r="H72" i="97"/>
  <c r="AN71" i="97"/>
  <c r="AM71" i="97"/>
  <c r="AL71" i="97"/>
  <c r="AK71" i="97"/>
  <c r="AJ71" i="97"/>
  <c r="AI71" i="97"/>
  <c r="AG71" i="97"/>
  <c r="AF71" i="97"/>
  <c r="AE71" i="97"/>
  <c r="AC71" i="97"/>
  <c r="AB71" i="97"/>
  <c r="AA71" i="97"/>
  <c r="Z71" i="97"/>
  <c r="Y71" i="97"/>
  <c r="X71" i="97"/>
  <c r="P71" i="97"/>
  <c r="O71" i="97"/>
  <c r="N71" i="97"/>
  <c r="M71" i="97"/>
  <c r="L71" i="97"/>
  <c r="K71" i="97"/>
  <c r="J71" i="97"/>
  <c r="I71" i="97"/>
  <c r="H71" i="97"/>
  <c r="AN70" i="97"/>
  <c r="AM70" i="97"/>
  <c r="AL70" i="97"/>
  <c r="AK70" i="97"/>
  <c r="AJ70" i="97"/>
  <c r="AI70" i="97"/>
  <c r="AG70" i="97"/>
  <c r="AF70" i="97"/>
  <c r="AE70" i="97"/>
  <c r="AC70" i="97"/>
  <c r="AB70" i="97"/>
  <c r="AA70" i="97"/>
  <c r="Z70" i="97"/>
  <c r="Y70" i="97"/>
  <c r="X70" i="97"/>
  <c r="P70" i="97"/>
  <c r="O70" i="97"/>
  <c r="N70" i="97"/>
  <c r="M70" i="97"/>
  <c r="L70" i="97"/>
  <c r="K70" i="97"/>
  <c r="J70" i="97"/>
  <c r="I70" i="97"/>
  <c r="H70" i="97"/>
  <c r="AN69" i="97"/>
  <c r="AM69" i="97"/>
  <c r="AL69" i="97"/>
  <c r="AK69" i="97"/>
  <c r="AJ69" i="97"/>
  <c r="AI69" i="97"/>
  <c r="AG69" i="97"/>
  <c r="AF69" i="97"/>
  <c r="AE69" i="97"/>
  <c r="AC69" i="97"/>
  <c r="AB69" i="97"/>
  <c r="AA69" i="97"/>
  <c r="Z69" i="97"/>
  <c r="Z97" i="97" s="1"/>
  <c r="Y69" i="97"/>
  <c r="X69" i="97"/>
  <c r="P69" i="97"/>
  <c r="O69" i="97"/>
  <c r="N69" i="97"/>
  <c r="M69" i="97"/>
  <c r="L69" i="97"/>
  <c r="K69" i="97"/>
  <c r="K97" i="97" s="1"/>
  <c r="J69" i="97"/>
  <c r="I69" i="97"/>
  <c r="H69" i="97"/>
  <c r="AN63" i="97"/>
  <c r="AM63" i="97"/>
  <c r="AL63" i="97"/>
  <c r="AK63" i="97"/>
  <c r="AJ63" i="97"/>
  <c r="AI63" i="97"/>
  <c r="AG63" i="97"/>
  <c r="AF63" i="97"/>
  <c r="AE63" i="97"/>
  <c r="P63" i="97"/>
  <c r="O63" i="97"/>
  <c r="N63" i="97"/>
  <c r="W62" i="97"/>
  <c r="V62" i="97"/>
  <c r="U62" i="97"/>
  <c r="AA62" i="97" s="1"/>
  <c r="T62" i="97"/>
  <c r="S62" i="97"/>
  <c r="R62" i="97"/>
  <c r="X62" i="97" s="1"/>
  <c r="G62" i="97"/>
  <c r="F62" i="97"/>
  <c r="L62" i="97" s="1"/>
  <c r="E62" i="97"/>
  <c r="K62" i="97" s="1"/>
  <c r="D62" i="97"/>
  <c r="J62" i="97" s="1"/>
  <c r="C62" i="97"/>
  <c r="I62" i="97" s="1"/>
  <c r="B62" i="97"/>
  <c r="H62" i="97" s="1"/>
  <c r="AN61" i="97"/>
  <c r="AM61" i="97"/>
  <c r="AL61" i="97"/>
  <c r="AK61" i="97"/>
  <c r="AJ61" i="97"/>
  <c r="AI61" i="97"/>
  <c r="AG61" i="97"/>
  <c r="AF61" i="97"/>
  <c r="AE61" i="97"/>
  <c r="AC61" i="97"/>
  <c r="AB61" i="97"/>
  <c r="AA61" i="97"/>
  <c r="Z61" i="97"/>
  <c r="Y61" i="97"/>
  <c r="X61" i="97"/>
  <c r="P61" i="97"/>
  <c r="O61" i="97"/>
  <c r="N61" i="97"/>
  <c r="M61" i="97"/>
  <c r="L61" i="97"/>
  <c r="K61" i="97"/>
  <c r="J61" i="97"/>
  <c r="I61" i="97"/>
  <c r="H61" i="97"/>
  <c r="AN60" i="97"/>
  <c r="AM60" i="97"/>
  <c r="AL60" i="97"/>
  <c r="AK60" i="97"/>
  <c r="AJ60" i="97"/>
  <c r="AI60" i="97"/>
  <c r="AG60" i="97"/>
  <c r="AF60" i="97"/>
  <c r="AE60" i="97"/>
  <c r="AC60" i="97"/>
  <c r="AB60" i="97"/>
  <c r="AA60" i="97"/>
  <c r="Z60" i="97"/>
  <c r="Y60" i="97"/>
  <c r="X60" i="97"/>
  <c r="P60" i="97"/>
  <c r="O60" i="97"/>
  <c r="N60" i="97"/>
  <c r="M60" i="97"/>
  <c r="L60" i="97"/>
  <c r="K60" i="97"/>
  <c r="J60" i="97"/>
  <c r="I60" i="97"/>
  <c r="H60" i="97"/>
  <c r="AN59" i="97"/>
  <c r="AM59" i="97"/>
  <c r="AL59" i="97"/>
  <c r="AK59" i="97"/>
  <c r="AJ59" i="97"/>
  <c r="AI59" i="97"/>
  <c r="AG59" i="97"/>
  <c r="AF59" i="97"/>
  <c r="AE59" i="97"/>
  <c r="AC59" i="97"/>
  <c r="AB59" i="97"/>
  <c r="AA59" i="97"/>
  <c r="Z59" i="97"/>
  <c r="Y59" i="97"/>
  <c r="X59" i="97"/>
  <c r="P59" i="97"/>
  <c r="O59" i="97"/>
  <c r="N59" i="97"/>
  <c r="M59" i="97"/>
  <c r="L59" i="97"/>
  <c r="K59" i="97"/>
  <c r="J59" i="97"/>
  <c r="I59" i="97"/>
  <c r="H59" i="97"/>
  <c r="AN58" i="97"/>
  <c r="AM58" i="97"/>
  <c r="AL58" i="97"/>
  <c r="AK58" i="97"/>
  <c r="AJ58" i="97"/>
  <c r="AI58" i="97"/>
  <c r="AG58" i="97"/>
  <c r="AF58" i="97"/>
  <c r="AE58" i="97"/>
  <c r="AC58" i="97"/>
  <c r="AB58" i="97"/>
  <c r="AA58" i="97"/>
  <c r="Z58" i="97"/>
  <c r="Y58" i="97"/>
  <c r="X58" i="97"/>
  <c r="P58" i="97"/>
  <c r="O58" i="97"/>
  <c r="N58" i="97"/>
  <c r="M58" i="97"/>
  <c r="L58" i="97"/>
  <c r="K58" i="97"/>
  <c r="J58" i="97"/>
  <c r="I58" i="97"/>
  <c r="H58" i="97"/>
  <c r="AN57" i="97"/>
  <c r="AM57" i="97"/>
  <c r="AL57" i="97"/>
  <c r="AK57" i="97"/>
  <c r="AJ57" i="97"/>
  <c r="AI57" i="97"/>
  <c r="AO57" i="97" s="1"/>
  <c r="AG57" i="97"/>
  <c r="AF57" i="97"/>
  <c r="AE57" i="97"/>
  <c r="AC57" i="97"/>
  <c r="AB57" i="97"/>
  <c r="AA57" i="97"/>
  <c r="Z57" i="97"/>
  <c r="Y57" i="97"/>
  <c r="X57" i="97"/>
  <c r="P57" i="97"/>
  <c r="O57" i="97"/>
  <c r="N57" i="97"/>
  <c r="M57" i="97"/>
  <c r="L57" i="97"/>
  <c r="K57" i="97"/>
  <c r="J57" i="97"/>
  <c r="I57" i="97"/>
  <c r="H57" i="97"/>
  <c r="AN56" i="97"/>
  <c r="AM56" i="97"/>
  <c r="AL56" i="97"/>
  <c r="AK56" i="97"/>
  <c r="AJ56" i="97"/>
  <c r="AI56" i="97"/>
  <c r="AG56" i="97"/>
  <c r="AF56" i="97"/>
  <c r="AE56" i="97"/>
  <c r="AC56" i="97"/>
  <c r="AB56" i="97"/>
  <c r="AA56" i="97"/>
  <c r="Z56" i="97"/>
  <c r="Y56" i="97"/>
  <c r="X56" i="97"/>
  <c r="P56" i="97"/>
  <c r="O56" i="97"/>
  <c r="N56" i="97"/>
  <c r="M56" i="97"/>
  <c r="L56" i="97"/>
  <c r="K56" i="97"/>
  <c r="J56" i="97"/>
  <c r="I56" i="97"/>
  <c r="H56" i="97"/>
  <c r="AN55" i="97"/>
  <c r="AM55" i="97"/>
  <c r="AL55" i="97"/>
  <c r="AK55" i="97"/>
  <c r="AJ55" i="97"/>
  <c r="AI55" i="97"/>
  <c r="AG55" i="97"/>
  <c r="AF55" i="97"/>
  <c r="AE55" i="97"/>
  <c r="AC55" i="97"/>
  <c r="AB55" i="97"/>
  <c r="AA55" i="97"/>
  <c r="Z55" i="97"/>
  <c r="Y55" i="97"/>
  <c r="X55" i="97"/>
  <c r="P55" i="97"/>
  <c r="O55" i="97"/>
  <c r="N55" i="97"/>
  <c r="M55" i="97"/>
  <c r="L55" i="97"/>
  <c r="K55" i="97"/>
  <c r="J55" i="97"/>
  <c r="I55" i="97"/>
  <c r="H55" i="97"/>
  <c r="AN54" i="97"/>
  <c r="AM54" i="97"/>
  <c r="AL54" i="97"/>
  <c r="AK54" i="97"/>
  <c r="AJ54" i="97"/>
  <c r="AI54" i="97"/>
  <c r="AG54" i="97"/>
  <c r="AF54" i="97"/>
  <c r="AE54" i="97"/>
  <c r="AC54" i="97"/>
  <c r="AB54" i="97"/>
  <c r="AA54" i="97"/>
  <c r="Z54" i="97"/>
  <c r="Y54" i="97"/>
  <c r="X54" i="97"/>
  <c r="P54" i="97"/>
  <c r="O54" i="97"/>
  <c r="N54" i="97"/>
  <c r="M54" i="97"/>
  <c r="L54" i="97"/>
  <c r="K54" i="97"/>
  <c r="J54" i="97"/>
  <c r="I54" i="97"/>
  <c r="H54" i="97"/>
  <c r="AN53" i="97"/>
  <c r="AM53" i="97"/>
  <c r="AL53" i="97"/>
  <c r="AK53" i="97"/>
  <c r="AJ53" i="97"/>
  <c r="AI53" i="97"/>
  <c r="AG53" i="97"/>
  <c r="AF53" i="97"/>
  <c r="AE53" i="97"/>
  <c r="AC53" i="97"/>
  <c r="AB53" i="97"/>
  <c r="AA53" i="97"/>
  <c r="Z53" i="97"/>
  <c r="Y53" i="97"/>
  <c r="X53" i="97"/>
  <c r="P53" i="97"/>
  <c r="O53" i="97"/>
  <c r="N53" i="97"/>
  <c r="M53" i="97"/>
  <c r="L53" i="97"/>
  <c r="K53" i="97"/>
  <c r="J53" i="97"/>
  <c r="I53" i="97"/>
  <c r="H53" i="97"/>
  <c r="AN52" i="97"/>
  <c r="AM52" i="97"/>
  <c r="AL52" i="97"/>
  <c r="AK52" i="97"/>
  <c r="AJ52" i="97"/>
  <c r="AI52" i="97"/>
  <c r="AG52" i="97"/>
  <c r="AF52" i="97"/>
  <c r="AE52" i="97"/>
  <c r="AC52" i="97"/>
  <c r="AB52" i="97"/>
  <c r="AA52" i="97"/>
  <c r="Z52" i="97"/>
  <c r="Y52" i="97"/>
  <c r="X52" i="97"/>
  <c r="P52" i="97"/>
  <c r="O52" i="97"/>
  <c r="N52" i="97"/>
  <c r="M52" i="97"/>
  <c r="L52" i="97"/>
  <c r="K52" i="97"/>
  <c r="J52" i="97"/>
  <c r="I52" i="97"/>
  <c r="H52" i="97"/>
  <c r="AN51" i="97"/>
  <c r="AM51" i="97"/>
  <c r="AL51" i="97"/>
  <c r="AK51" i="97"/>
  <c r="AJ51" i="97"/>
  <c r="AI51" i="97"/>
  <c r="AG51" i="97"/>
  <c r="AF51" i="97"/>
  <c r="AE51" i="97"/>
  <c r="AC51" i="97"/>
  <c r="AB51" i="97"/>
  <c r="AA51" i="97"/>
  <c r="Z51" i="97"/>
  <c r="Y51" i="97"/>
  <c r="X51" i="97"/>
  <c r="P51" i="97"/>
  <c r="O51" i="97"/>
  <c r="N51" i="97"/>
  <c r="M51" i="97"/>
  <c r="L51" i="97"/>
  <c r="K51" i="97"/>
  <c r="J51" i="97"/>
  <c r="I51" i="97"/>
  <c r="H51" i="97"/>
  <c r="AN50" i="97"/>
  <c r="AM50" i="97"/>
  <c r="AL50" i="97"/>
  <c r="AK50" i="97"/>
  <c r="AJ50" i="97"/>
  <c r="AI50" i="97"/>
  <c r="AG50" i="97"/>
  <c r="AF50" i="97"/>
  <c r="AE50" i="97"/>
  <c r="AC50" i="97"/>
  <c r="AB50" i="97"/>
  <c r="AA50" i="97"/>
  <c r="Z50" i="97"/>
  <c r="Y50" i="97"/>
  <c r="X50" i="97"/>
  <c r="P50" i="97"/>
  <c r="O50" i="97"/>
  <c r="N50" i="97"/>
  <c r="M50" i="97"/>
  <c r="L50" i="97"/>
  <c r="K50" i="97"/>
  <c r="J50" i="97"/>
  <c r="I50" i="97"/>
  <c r="H50" i="97"/>
  <c r="AN49" i="97"/>
  <c r="AM49" i="97"/>
  <c r="AL49" i="97"/>
  <c r="AK49" i="97"/>
  <c r="AJ49" i="97"/>
  <c r="AI49" i="97"/>
  <c r="AG49" i="97"/>
  <c r="AF49" i="97"/>
  <c r="AE49" i="97"/>
  <c r="AC49" i="97"/>
  <c r="AB49" i="97"/>
  <c r="AA49" i="97"/>
  <c r="Z49" i="97"/>
  <c r="Y49" i="97"/>
  <c r="X49" i="97"/>
  <c r="P49" i="97"/>
  <c r="O49" i="97"/>
  <c r="N49" i="97"/>
  <c r="M49" i="97"/>
  <c r="L49" i="97"/>
  <c r="K49" i="97"/>
  <c r="J49" i="97"/>
  <c r="I49" i="97"/>
  <c r="H49" i="97"/>
  <c r="AN48" i="97"/>
  <c r="AM48" i="97"/>
  <c r="AL48" i="97"/>
  <c r="AK48" i="97"/>
  <c r="AJ48" i="97"/>
  <c r="AI48" i="97"/>
  <c r="AO48" i="97" s="1"/>
  <c r="AG48" i="97"/>
  <c r="AF48" i="97"/>
  <c r="AE48" i="97"/>
  <c r="AC48" i="97"/>
  <c r="AB48" i="97"/>
  <c r="AA48" i="97"/>
  <c r="Z48" i="97"/>
  <c r="Y48" i="97"/>
  <c r="X48" i="97"/>
  <c r="P48" i="97"/>
  <c r="O48" i="97"/>
  <c r="N48" i="97"/>
  <c r="M48" i="97"/>
  <c r="L48" i="97"/>
  <c r="K48" i="97"/>
  <c r="J48" i="97"/>
  <c r="I48" i="97"/>
  <c r="H48" i="97"/>
  <c r="AN47" i="97"/>
  <c r="AM47" i="97"/>
  <c r="AL47" i="97"/>
  <c r="AK47" i="97"/>
  <c r="AJ47" i="97"/>
  <c r="AI47" i="97"/>
  <c r="AG47" i="97"/>
  <c r="AF47" i="97"/>
  <c r="AE47" i="97"/>
  <c r="AC47" i="97"/>
  <c r="AB47" i="97"/>
  <c r="AA47" i="97"/>
  <c r="Z47" i="97"/>
  <c r="Y47" i="97"/>
  <c r="X47" i="97"/>
  <c r="P47" i="97"/>
  <c r="O47" i="97"/>
  <c r="N47" i="97"/>
  <c r="M47" i="97"/>
  <c r="L47" i="97"/>
  <c r="K47" i="97"/>
  <c r="J47" i="97"/>
  <c r="I47" i="97"/>
  <c r="H47" i="97"/>
  <c r="AN46" i="97"/>
  <c r="AM46" i="97"/>
  <c r="AL46" i="97"/>
  <c r="AK46" i="97"/>
  <c r="AJ46" i="97"/>
  <c r="AI46" i="97"/>
  <c r="AG46" i="97"/>
  <c r="AF46" i="97"/>
  <c r="AE46" i="97"/>
  <c r="AC46" i="97"/>
  <c r="AB46" i="97"/>
  <c r="AA46" i="97"/>
  <c r="Z46" i="97"/>
  <c r="Y46" i="97"/>
  <c r="X46" i="97"/>
  <c r="P46" i="97"/>
  <c r="O46" i="97"/>
  <c r="N46" i="97"/>
  <c r="M46" i="97"/>
  <c r="L46" i="97"/>
  <c r="K46" i="97"/>
  <c r="J46" i="97"/>
  <c r="I46" i="97"/>
  <c r="H46" i="97"/>
  <c r="AN45" i="97"/>
  <c r="AM45" i="97"/>
  <c r="AL45" i="97"/>
  <c r="AK45" i="97"/>
  <c r="AJ45" i="97"/>
  <c r="AI45" i="97"/>
  <c r="AG45" i="97"/>
  <c r="AF45" i="97"/>
  <c r="AE45" i="97"/>
  <c r="AC45" i="97"/>
  <c r="AB45" i="97"/>
  <c r="AA45" i="97"/>
  <c r="Z45" i="97"/>
  <c r="Y45" i="97"/>
  <c r="X45" i="97"/>
  <c r="P45" i="97"/>
  <c r="O45" i="97"/>
  <c r="N45" i="97"/>
  <c r="M45" i="97"/>
  <c r="L45" i="97"/>
  <c r="K45" i="97"/>
  <c r="J45" i="97"/>
  <c r="I45" i="97"/>
  <c r="H45" i="97"/>
  <c r="AN44" i="97"/>
  <c r="AM44" i="97"/>
  <c r="AL44" i="97"/>
  <c r="AK44" i="97"/>
  <c r="AJ44" i="97"/>
  <c r="AI44" i="97"/>
  <c r="AG44" i="97"/>
  <c r="AF44" i="97"/>
  <c r="AE44" i="97"/>
  <c r="AC44" i="97"/>
  <c r="AB44" i="97"/>
  <c r="AA44" i="97"/>
  <c r="Z44" i="97"/>
  <c r="Y44" i="97"/>
  <c r="X44" i="97"/>
  <c r="P44" i="97"/>
  <c r="O44" i="97"/>
  <c r="N44" i="97"/>
  <c r="M44" i="97"/>
  <c r="L44" i="97"/>
  <c r="K44" i="97"/>
  <c r="J44" i="97"/>
  <c r="I44" i="97"/>
  <c r="H44" i="97"/>
  <c r="AN43" i="97"/>
  <c r="AM43" i="97"/>
  <c r="AL43" i="97"/>
  <c r="AK43" i="97"/>
  <c r="AJ43" i="97"/>
  <c r="AI43" i="97"/>
  <c r="AG43" i="97"/>
  <c r="AF43" i="97"/>
  <c r="AE43" i="97"/>
  <c r="AC43" i="97"/>
  <c r="AB43" i="97"/>
  <c r="AA43" i="97"/>
  <c r="Z43" i="97"/>
  <c r="Y43" i="97"/>
  <c r="X43" i="97"/>
  <c r="P43" i="97"/>
  <c r="O43" i="97"/>
  <c r="N43" i="97"/>
  <c r="M43" i="97"/>
  <c r="L43" i="97"/>
  <c r="K43" i="97"/>
  <c r="J43" i="97"/>
  <c r="I43" i="97"/>
  <c r="H43" i="97"/>
  <c r="AN42" i="97"/>
  <c r="AM42" i="97"/>
  <c r="AL42" i="97"/>
  <c r="AK42" i="97"/>
  <c r="AJ42" i="97"/>
  <c r="AP42" i="97" s="1"/>
  <c r="AI42" i="97"/>
  <c r="AG42" i="97"/>
  <c r="AF42" i="97"/>
  <c r="AE42" i="97"/>
  <c r="AC42" i="97"/>
  <c r="AB42" i="97"/>
  <c r="AA42" i="97"/>
  <c r="Z42" i="97"/>
  <c r="Y42" i="97"/>
  <c r="X42" i="97"/>
  <c r="P42" i="97"/>
  <c r="O42" i="97"/>
  <c r="N42" i="97"/>
  <c r="M42" i="97"/>
  <c r="L42" i="97"/>
  <c r="K42" i="97"/>
  <c r="J42" i="97"/>
  <c r="I42" i="97"/>
  <c r="H42" i="97"/>
  <c r="AN41" i="97"/>
  <c r="AM41" i="97"/>
  <c r="AL41" i="97"/>
  <c r="AK41" i="97"/>
  <c r="AJ41" i="97"/>
  <c r="AI41" i="97"/>
  <c r="AG41" i="97"/>
  <c r="AF41" i="97"/>
  <c r="AE41" i="97"/>
  <c r="AC41" i="97"/>
  <c r="AB41" i="97"/>
  <c r="AA41" i="97"/>
  <c r="Z41" i="97"/>
  <c r="Y41" i="97"/>
  <c r="X41" i="97"/>
  <c r="P41" i="97"/>
  <c r="O41" i="97"/>
  <c r="N41" i="97"/>
  <c r="M41" i="97"/>
  <c r="L41" i="97"/>
  <c r="K41" i="97"/>
  <c r="J41" i="97"/>
  <c r="I41" i="97"/>
  <c r="H41" i="97"/>
  <c r="AN40" i="97"/>
  <c r="AM40" i="97"/>
  <c r="AL40" i="97"/>
  <c r="AK40" i="97"/>
  <c r="AJ40" i="97"/>
  <c r="AI40" i="97"/>
  <c r="AG40" i="97"/>
  <c r="AF40" i="97"/>
  <c r="AE40" i="97"/>
  <c r="AC40" i="97"/>
  <c r="AB40" i="97"/>
  <c r="AA40" i="97"/>
  <c r="Z40" i="97"/>
  <c r="Y40" i="97"/>
  <c r="X40" i="97"/>
  <c r="P40" i="97"/>
  <c r="O40" i="97"/>
  <c r="N40" i="97"/>
  <c r="M40" i="97"/>
  <c r="L40" i="97"/>
  <c r="K40" i="97"/>
  <c r="J40" i="97"/>
  <c r="I40" i="97"/>
  <c r="H40" i="97"/>
  <c r="AN33" i="97"/>
  <c r="AM33" i="97"/>
  <c r="AL33" i="97"/>
  <c r="AK33" i="97"/>
  <c r="AJ33" i="97"/>
  <c r="AI33" i="97"/>
  <c r="AG33" i="97"/>
  <c r="AF33" i="97"/>
  <c r="AE33" i="97"/>
  <c r="P33" i="97"/>
  <c r="O33" i="97"/>
  <c r="N33" i="97"/>
  <c r="W32" i="97"/>
  <c r="AC32" i="97" s="1"/>
  <c r="V32" i="97"/>
  <c r="U32" i="97"/>
  <c r="AA32" i="97" s="1"/>
  <c r="T32" i="97"/>
  <c r="Z32" i="97" s="1"/>
  <c r="S32" i="97"/>
  <c r="Y32" i="97" s="1"/>
  <c r="R32" i="97"/>
  <c r="G32" i="97"/>
  <c r="F32" i="97"/>
  <c r="L32" i="97" s="1"/>
  <c r="E32" i="97"/>
  <c r="D32" i="97"/>
  <c r="C32" i="97"/>
  <c r="I32" i="97" s="1"/>
  <c r="B32" i="97"/>
  <c r="H32" i="97" s="1"/>
  <c r="AN31" i="97"/>
  <c r="AM31" i="97"/>
  <c r="AL31" i="97"/>
  <c r="AK31" i="97"/>
  <c r="AJ31" i="97"/>
  <c r="AI31" i="97"/>
  <c r="AG31" i="97"/>
  <c r="AF31" i="97"/>
  <c r="AE31" i="97"/>
  <c r="AC31" i="97"/>
  <c r="AB31" i="97"/>
  <c r="AA31" i="97"/>
  <c r="Z31" i="97"/>
  <c r="Y31" i="97"/>
  <c r="X31" i="97"/>
  <c r="P31" i="97"/>
  <c r="O31" i="97"/>
  <c r="N31" i="97"/>
  <c r="M31" i="97"/>
  <c r="L31" i="97"/>
  <c r="K31" i="97"/>
  <c r="J31" i="97"/>
  <c r="I31" i="97"/>
  <c r="H31" i="97"/>
  <c r="AN30" i="97"/>
  <c r="AM30" i="97"/>
  <c r="AL30" i="97"/>
  <c r="AK30" i="97"/>
  <c r="AJ30" i="97"/>
  <c r="AI30" i="97"/>
  <c r="AG30" i="97"/>
  <c r="AF30" i="97"/>
  <c r="AE30" i="97"/>
  <c r="AC30" i="97"/>
  <c r="AB30" i="97"/>
  <c r="AA30" i="97"/>
  <c r="Z30" i="97"/>
  <c r="Y30" i="97"/>
  <c r="X30" i="97"/>
  <c r="P30" i="97"/>
  <c r="O30" i="97"/>
  <c r="N30" i="97"/>
  <c r="M30" i="97"/>
  <c r="L30" i="97"/>
  <c r="K30" i="97"/>
  <c r="J30" i="97"/>
  <c r="I30" i="97"/>
  <c r="H30" i="97"/>
  <c r="AN29" i="97"/>
  <c r="AM29" i="97"/>
  <c r="AL29" i="97"/>
  <c r="AC29" i="97"/>
  <c r="AB29" i="97"/>
  <c r="AA29" i="97"/>
  <c r="Z29" i="97"/>
  <c r="Y29" i="97"/>
  <c r="X29" i="97"/>
  <c r="P29" i="97"/>
  <c r="O29" i="97"/>
  <c r="N29" i="97"/>
  <c r="M29" i="97"/>
  <c r="L29" i="97"/>
  <c r="K29" i="97"/>
  <c r="J29" i="97"/>
  <c r="I29" i="97"/>
  <c r="H29" i="97"/>
  <c r="AN28" i="97"/>
  <c r="AM28" i="97"/>
  <c r="AL28" i="97"/>
  <c r="AC28" i="97"/>
  <c r="AB28" i="97"/>
  <c r="AA28" i="97"/>
  <c r="Z28" i="97"/>
  <c r="Y28" i="97"/>
  <c r="X28" i="97"/>
  <c r="M28" i="97"/>
  <c r="L28" i="97"/>
  <c r="K28" i="97"/>
  <c r="J28" i="97"/>
  <c r="I28" i="97"/>
  <c r="H28" i="97"/>
  <c r="AN27" i="97"/>
  <c r="AM27" i="97"/>
  <c r="AL27" i="97"/>
  <c r="AK27" i="97"/>
  <c r="AJ27" i="97"/>
  <c r="AI27" i="97"/>
  <c r="AG27" i="97"/>
  <c r="AF27" i="97"/>
  <c r="AE27" i="97"/>
  <c r="AC27" i="97"/>
  <c r="AB27" i="97"/>
  <c r="AA27" i="97"/>
  <c r="Z27" i="97"/>
  <c r="Y27" i="97"/>
  <c r="X27" i="97"/>
  <c r="P27" i="97"/>
  <c r="O27" i="97"/>
  <c r="N27" i="97"/>
  <c r="M27" i="97"/>
  <c r="L27" i="97"/>
  <c r="K27" i="97"/>
  <c r="J27" i="97"/>
  <c r="I27" i="97"/>
  <c r="H27" i="97"/>
  <c r="AN26" i="97"/>
  <c r="AM26" i="97"/>
  <c r="AL26" i="97"/>
  <c r="AK26" i="97"/>
  <c r="AJ26" i="97"/>
  <c r="AP26" i="97" s="1"/>
  <c r="AI26" i="97"/>
  <c r="AG26" i="97"/>
  <c r="AF26" i="97"/>
  <c r="AE26" i="97"/>
  <c r="AC26" i="97"/>
  <c r="AB26" i="97"/>
  <c r="AA26" i="97"/>
  <c r="Z26" i="97"/>
  <c r="Y26" i="97"/>
  <c r="X26" i="97"/>
  <c r="P26" i="97"/>
  <c r="O26" i="97"/>
  <c r="N26" i="97"/>
  <c r="M26" i="97"/>
  <c r="L26" i="97"/>
  <c r="K26" i="97"/>
  <c r="J26" i="97"/>
  <c r="I26" i="97"/>
  <c r="H26" i="97"/>
  <c r="AN25" i="97"/>
  <c r="AM25" i="97"/>
  <c r="AL25" i="97"/>
  <c r="AK25" i="97"/>
  <c r="AJ25" i="97"/>
  <c r="AI25" i="97"/>
  <c r="AG25" i="97"/>
  <c r="AF25" i="97"/>
  <c r="AE25" i="97"/>
  <c r="AC25" i="97"/>
  <c r="AB25" i="97"/>
  <c r="AA25" i="97"/>
  <c r="Z25" i="97"/>
  <c r="Y25" i="97"/>
  <c r="X25" i="97"/>
  <c r="P25" i="97"/>
  <c r="O25" i="97"/>
  <c r="N25" i="97"/>
  <c r="M25" i="97"/>
  <c r="L25" i="97"/>
  <c r="K25" i="97"/>
  <c r="J25" i="97"/>
  <c r="I25" i="97"/>
  <c r="H25" i="97"/>
  <c r="AN24" i="97"/>
  <c r="AM24" i="97"/>
  <c r="AL24" i="97"/>
  <c r="AK24" i="97"/>
  <c r="AJ24" i="97"/>
  <c r="AI24" i="97"/>
  <c r="AG24" i="97"/>
  <c r="AF24" i="97"/>
  <c r="AE24" i="97"/>
  <c r="AC24" i="97"/>
  <c r="AB24" i="97"/>
  <c r="AA24" i="97"/>
  <c r="Z24" i="97"/>
  <c r="Y24" i="97"/>
  <c r="X24" i="97"/>
  <c r="P24" i="97"/>
  <c r="O24" i="97"/>
  <c r="N24" i="97"/>
  <c r="M24" i="97"/>
  <c r="L24" i="97"/>
  <c r="K24" i="97"/>
  <c r="J24" i="97"/>
  <c r="I24" i="97"/>
  <c r="H24" i="97"/>
  <c r="AN23" i="97"/>
  <c r="AM23" i="97"/>
  <c r="AL23" i="97"/>
  <c r="AK23" i="97"/>
  <c r="AJ23" i="97"/>
  <c r="AI23" i="97"/>
  <c r="AG23" i="97"/>
  <c r="AF23" i="97"/>
  <c r="AE23" i="97"/>
  <c r="AC23" i="97"/>
  <c r="AB23" i="97"/>
  <c r="AA23" i="97"/>
  <c r="Z23" i="97"/>
  <c r="Y23" i="97"/>
  <c r="X23" i="97"/>
  <c r="P23" i="97"/>
  <c r="O23" i="97"/>
  <c r="N23" i="97"/>
  <c r="M23" i="97"/>
  <c r="L23" i="97"/>
  <c r="K23" i="97"/>
  <c r="J23" i="97"/>
  <c r="I23" i="97"/>
  <c r="H23" i="97"/>
  <c r="AN22" i="97"/>
  <c r="AM22" i="97"/>
  <c r="AL22" i="97"/>
  <c r="AK22" i="97"/>
  <c r="AJ22" i="97"/>
  <c r="AI22" i="97"/>
  <c r="AG22" i="97"/>
  <c r="AF22" i="97"/>
  <c r="AE22" i="97"/>
  <c r="AC22" i="97"/>
  <c r="AB22" i="97"/>
  <c r="AA22" i="97"/>
  <c r="Z22" i="97"/>
  <c r="Y22" i="97"/>
  <c r="X22" i="97"/>
  <c r="P22" i="97"/>
  <c r="O22" i="97"/>
  <c r="N22" i="97"/>
  <c r="M22" i="97"/>
  <c r="L22" i="97"/>
  <c r="K22" i="97"/>
  <c r="J22" i="97"/>
  <c r="I22" i="97"/>
  <c r="H22" i="97"/>
  <c r="AN21" i="97"/>
  <c r="AM21" i="97"/>
  <c r="AL21" i="97"/>
  <c r="AK21" i="97"/>
  <c r="AJ21" i="97"/>
  <c r="AI21" i="97"/>
  <c r="AG21" i="97"/>
  <c r="AF21" i="97"/>
  <c r="AE21" i="97"/>
  <c r="AC21" i="97"/>
  <c r="AB21" i="97"/>
  <c r="AA21" i="97"/>
  <c r="Z21" i="97"/>
  <c r="Y21" i="97"/>
  <c r="X21" i="97"/>
  <c r="P21" i="97"/>
  <c r="O21" i="97"/>
  <c r="N21" i="97"/>
  <c r="M21" i="97"/>
  <c r="L21" i="97"/>
  <c r="K21" i="97"/>
  <c r="J21" i="97"/>
  <c r="I21" i="97"/>
  <c r="H21" i="97"/>
  <c r="AN20" i="97"/>
  <c r="AM20" i="97"/>
  <c r="AL20" i="97"/>
  <c r="AK20" i="97"/>
  <c r="AJ20" i="97"/>
  <c r="AI20" i="97"/>
  <c r="AG20" i="97"/>
  <c r="AF20" i="97"/>
  <c r="AE20" i="97"/>
  <c r="AC20" i="97"/>
  <c r="AB20" i="97"/>
  <c r="AA20" i="97"/>
  <c r="Z20" i="97"/>
  <c r="Y20" i="97"/>
  <c r="X20" i="97"/>
  <c r="P20" i="97"/>
  <c r="O20" i="97"/>
  <c r="N20" i="97"/>
  <c r="M20" i="97"/>
  <c r="L20" i="97"/>
  <c r="K20" i="97"/>
  <c r="J20" i="97"/>
  <c r="I20" i="97"/>
  <c r="H20" i="97"/>
  <c r="AN19" i="97"/>
  <c r="AM19" i="97"/>
  <c r="AL19" i="97"/>
  <c r="AK19" i="97"/>
  <c r="AJ19" i="97"/>
  <c r="AI19" i="97"/>
  <c r="AG19" i="97"/>
  <c r="AF19" i="97"/>
  <c r="AE19" i="97"/>
  <c r="AC19" i="97"/>
  <c r="AB19" i="97"/>
  <c r="AA19" i="97"/>
  <c r="Z19" i="97"/>
  <c r="Y19" i="97"/>
  <c r="X19" i="97"/>
  <c r="P19" i="97"/>
  <c r="O19" i="97"/>
  <c r="N19" i="97"/>
  <c r="M19" i="97"/>
  <c r="L19" i="97"/>
  <c r="K19" i="97"/>
  <c r="J19" i="97"/>
  <c r="I19" i="97"/>
  <c r="H19" i="97"/>
  <c r="AN18" i="97"/>
  <c r="AM18" i="97"/>
  <c r="AL18" i="97"/>
  <c r="AK18" i="97"/>
  <c r="AJ18" i="97"/>
  <c r="AI18" i="97"/>
  <c r="AG18" i="97"/>
  <c r="AF18" i="97"/>
  <c r="AE18" i="97"/>
  <c r="AC18" i="97"/>
  <c r="AB18" i="97"/>
  <c r="AA18" i="97"/>
  <c r="Z18" i="97"/>
  <c r="Y18" i="97"/>
  <c r="X18" i="97"/>
  <c r="P18" i="97"/>
  <c r="O18" i="97"/>
  <c r="N18" i="97"/>
  <c r="M18" i="97"/>
  <c r="L18" i="97"/>
  <c r="K18" i="97"/>
  <c r="J18" i="97"/>
  <c r="I18" i="97"/>
  <c r="H18" i="97"/>
  <c r="AN17" i="97"/>
  <c r="AM17" i="97"/>
  <c r="AL17" i="97"/>
  <c r="AK17" i="97"/>
  <c r="AJ17" i="97"/>
  <c r="AI17" i="97"/>
  <c r="AG17" i="97"/>
  <c r="AF17" i="97"/>
  <c r="AE17" i="97"/>
  <c r="AC17" i="97"/>
  <c r="AB17" i="97"/>
  <c r="AA17" i="97"/>
  <c r="Z17" i="97"/>
  <c r="Y17" i="97"/>
  <c r="X17" i="97"/>
  <c r="P17" i="97"/>
  <c r="O17" i="97"/>
  <c r="N17" i="97"/>
  <c r="M17" i="97"/>
  <c r="L17" i="97"/>
  <c r="K17" i="97"/>
  <c r="J17" i="97"/>
  <c r="I17" i="97"/>
  <c r="H17" i="97"/>
  <c r="AN16" i="97"/>
  <c r="AM16" i="97"/>
  <c r="AL16" i="97"/>
  <c r="AK16" i="97"/>
  <c r="AJ16" i="97"/>
  <c r="AI16" i="97"/>
  <c r="AG16" i="97"/>
  <c r="AF16" i="97"/>
  <c r="AE16" i="97"/>
  <c r="AC16" i="97"/>
  <c r="AB16" i="97"/>
  <c r="AA16" i="97"/>
  <c r="Z16" i="97"/>
  <c r="Y16" i="97"/>
  <c r="X16" i="97"/>
  <c r="P16" i="97"/>
  <c r="O16" i="97"/>
  <c r="N16" i="97"/>
  <c r="M16" i="97"/>
  <c r="L16" i="97"/>
  <c r="K16" i="97"/>
  <c r="J16" i="97"/>
  <c r="I16" i="97"/>
  <c r="H16" i="97"/>
  <c r="AN15" i="97"/>
  <c r="AM15" i="97"/>
  <c r="AL15" i="97"/>
  <c r="AK15" i="97"/>
  <c r="AJ15" i="97"/>
  <c r="AI15" i="97"/>
  <c r="AG15" i="97"/>
  <c r="AF15" i="97"/>
  <c r="AE15" i="97"/>
  <c r="AC15" i="97"/>
  <c r="AB15" i="97"/>
  <c r="AA15" i="97"/>
  <c r="Z15" i="97"/>
  <c r="Y15" i="97"/>
  <c r="X15" i="97"/>
  <c r="P15" i="97"/>
  <c r="O15" i="97"/>
  <c r="N15" i="97"/>
  <c r="M15" i="97"/>
  <c r="L15" i="97"/>
  <c r="K15" i="97"/>
  <c r="J15" i="97"/>
  <c r="I15" i="97"/>
  <c r="H15" i="97"/>
  <c r="AN14" i="97"/>
  <c r="AM14" i="97"/>
  <c r="AL14" i="97"/>
  <c r="AK14" i="97"/>
  <c r="AJ14" i="97"/>
  <c r="AI14" i="97"/>
  <c r="AG14" i="97"/>
  <c r="AF14" i="97"/>
  <c r="AE14" i="97"/>
  <c r="AC14" i="97"/>
  <c r="AB14" i="97"/>
  <c r="AA14" i="97"/>
  <c r="Z14" i="97"/>
  <c r="Y14" i="97"/>
  <c r="X14" i="97"/>
  <c r="P14" i="97"/>
  <c r="O14" i="97"/>
  <c r="N14" i="97"/>
  <c r="M14" i="97"/>
  <c r="L14" i="97"/>
  <c r="K14" i="97"/>
  <c r="J14" i="97"/>
  <c r="I14" i="97"/>
  <c r="H14" i="97"/>
  <c r="AN13" i="97"/>
  <c r="AM13" i="97"/>
  <c r="AL13" i="97"/>
  <c r="AK13" i="97"/>
  <c r="AJ13" i="97"/>
  <c r="AI13" i="97"/>
  <c r="AG13" i="97"/>
  <c r="AF13" i="97"/>
  <c r="AE13" i="97"/>
  <c r="AC13" i="97"/>
  <c r="AB13" i="97"/>
  <c r="AA13" i="97"/>
  <c r="Z13" i="97"/>
  <c r="Y13" i="97"/>
  <c r="X13" i="97"/>
  <c r="P13" i="97"/>
  <c r="O13" i="97"/>
  <c r="N13" i="97"/>
  <c r="M13" i="97"/>
  <c r="L13" i="97"/>
  <c r="K13" i="97"/>
  <c r="J13" i="97"/>
  <c r="I13" i="97"/>
  <c r="H13" i="97"/>
  <c r="AN12" i="97"/>
  <c r="AM12" i="97"/>
  <c r="AL12" i="97"/>
  <c r="AK12" i="97"/>
  <c r="AJ12" i="97"/>
  <c r="AI12" i="97"/>
  <c r="AG12" i="97"/>
  <c r="AF12" i="97"/>
  <c r="AE12" i="97"/>
  <c r="AC12" i="97"/>
  <c r="AB12" i="97"/>
  <c r="AA12" i="97"/>
  <c r="Z12" i="97"/>
  <c r="Y12" i="97"/>
  <c r="X12" i="97"/>
  <c r="P12" i="97"/>
  <c r="O12" i="97"/>
  <c r="N12" i="97"/>
  <c r="M12" i="97"/>
  <c r="L12" i="97"/>
  <c r="K12" i="97"/>
  <c r="J12" i="97"/>
  <c r="I12" i="97"/>
  <c r="H12" i="97"/>
  <c r="AN11" i="97"/>
  <c r="AM11" i="97"/>
  <c r="AL11" i="97"/>
  <c r="AK11" i="97"/>
  <c r="AJ11" i="97"/>
  <c r="AI11" i="97"/>
  <c r="AG11" i="97"/>
  <c r="AF11" i="97"/>
  <c r="AE11" i="97"/>
  <c r="AC11" i="97"/>
  <c r="AB11" i="97"/>
  <c r="AA11" i="97"/>
  <c r="Z11" i="97"/>
  <c r="Y11" i="97"/>
  <c r="X11" i="97"/>
  <c r="P11" i="97"/>
  <c r="O11" i="97"/>
  <c r="N11" i="97"/>
  <c r="M11" i="97"/>
  <c r="L11" i="97"/>
  <c r="K11" i="97"/>
  <c r="J11" i="97"/>
  <c r="I11" i="97"/>
  <c r="H11" i="97"/>
  <c r="AN10" i="97"/>
  <c r="AM10" i="97"/>
  <c r="AL10" i="97"/>
  <c r="AK10" i="97"/>
  <c r="AJ10" i="97"/>
  <c r="AI10" i="97"/>
  <c r="AG10" i="97"/>
  <c r="AF10" i="97"/>
  <c r="AE10" i="97"/>
  <c r="AC10" i="97"/>
  <c r="AB10" i="97"/>
  <c r="AA10" i="97"/>
  <c r="Z10" i="97"/>
  <c r="Y10" i="97"/>
  <c r="X10" i="97"/>
  <c r="P10" i="97"/>
  <c r="O10" i="97"/>
  <c r="N10" i="97"/>
  <c r="M10" i="97"/>
  <c r="L10" i="97"/>
  <c r="K10" i="97"/>
  <c r="J10" i="97"/>
  <c r="I10" i="97"/>
  <c r="H10" i="97"/>
  <c r="AN9" i="97"/>
  <c r="AM9" i="97"/>
  <c r="AL9" i="97"/>
  <c r="AK9" i="97"/>
  <c r="AQ9" i="97" s="1"/>
  <c r="AJ9" i="97"/>
  <c r="AI9" i="97"/>
  <c r="AG9" i="97"/>
  <c r="AF9" i="97"/>
  <c r="AE9" i="97"/>
  <c r="AC9" i="97"/>
  <c r="AB9" i="97"/>
  <c r="AA9" i="97"/>
  <c r="Z9" i="97"/>
  <c r="Y9" i="97"/>
  <c r="X9" i="97"/>
  <c r="P9" i="97"/>
  <c r="O9" i="97"/>
  <c r="N9" i="97"/>
  <c r="M9" i="97"/>
  <c r="L9" i="97"/>
  <c r="K9" i="97"/>
  <c r="J9" i="97"/>
  <c r="I9" i="97"/>
  <c r="H9" i="97"/>
  <c r="AN8" i="97"/>
  <c r="AM8" i="97"/>
  <c r="AL8" i="97"/>
  <c r="AK8" i="97"/>
  <c r="AJ8" i="97"/>
  <c r="AI8" i="97"/>
  <c r="AG8" i="97"/>
  <c r="AF8" i="97"/>
  <c r="AE8" i="97"/>
  <c r="AC8" i="97"/>
  <c r="AB8" i="97"/>
  <c r="AA8" i="97"/>
  <c r="Z8" i="97"/>
  <c r="Y8" i="97"/>
  <c r="X8" i="97"/>
  <c r="P8" i="97"/>
  <c r="O8" i="97"/>
  <c r="N8" i="97"/>
  <c r="M8" i="97"/>
  <c r="L8" i="97"/>
  <c r="K8" i="97"/>
  <c r="J8" i="97"/>
  <c r="I8" i="97"/>
  <c r="H8" i="97"/>
  <c r="AN7" i="97"/>
  <c r="AM7" i="97"/>
  <c r="AL7" i="97"/>
  <c r="AK7" i="97"/>
  <c r="AJ7" i="97"/>
  <c r="AI7" i="97"/>
  <c r="AG7" i="97"/>
  <c r="AF7" i="97"/>
  <c r="AE7" i="97"/>
  <c r="AC7" i="97"/>
  <c r="AB7" i="97"/>
  <c r="AA7" i="97"/>
  <c r="AA33" i="97" s="1"/>
  <c r="Z7" i="97"/>
  <c r="Y7" i="97"/>
  <c r="X7" i="97"/>
  <c r="P7" i="97"/>
  <c r="O7" i="97"/>
  <c r="N7" i="97"/>
  <c r="M7" i="97"/>
  <c r="L7" i="97"/>
  <c r="K7" i="97"/>
  <c r="J7" i="97"/>
  <c r="I7" i="97"/>
  <c r="H7" i="97"/>
  <c r="J54" i="96"/>
  <c r="I54" i="96"/>
  <c r="H54" i="96"/>
  <c r="G54" i="96"/>
  <c r="F54" i="96"/>
  <c r="E54" i="96"/>
  <c r="J53" i="96"/>
  <c r="I53" i="96"/>
  <c r="G53" i="96"/>
  <c r="F53" i="96"/>
  <c r="J52" i="96"/>
  <c r="I52" i="96"/>
  <c r="H52" i="96"/>
  <c r="G52" i="96"/>
  <c r="F52" i="96"/>
  <c r="E52" i="96"/>
  <c r="J51" i="96"/>
  <c r="I51" i="96"/>
  <c r="H51" i="96"/>
  <c r="G51" i="96"/>
  <c r="F51" i="96"/>
  <c r="E51" i="96"/>
  <c r="J50" i="96"/>
  <c r="I50" i="96"/>
  <c r="H50" i="96"/>
  <c r="G50" i="96"/>
  <c r="F50" i="96"/>
  <c r="E50" i="96"/>
  <c r="G49" i="96"/>
  <c r="F49" i="96"/>
  <c r="J48" i="96"/>
  <c r="I48" i="96"/>
  <c r="H48" i="96"/>
  <c r="G48" i="96"/>
  <c r="F48" i="96"/>
  <c r="E48" i="96"/>
  <c r="J47" i="96"/>
  <c r="I47" i="96"/>
  <c r="H47" i="96"/>
  <c r="G47" i="96"/>
  <c r="F47" i="96"/>
  <c r="E47" i="96"/>
  <c r="J46" i="96"/>
  <c r="I46" i="96"/>
  <c r="H46" i="96"/>
  <c r="G46" i="96"/>
  <c r="F46" i="96"/>
  <c r="E46" i="96"/>
  <c r="J38" i="96"/>
  <c r="Q38" i="96" s="1"/>
  <c r="I38" i="96"/>
  <c r="H38" i="96"/>
  <c r="G38" i="96"/>
  <c r="F38" i="96"/>
  <c r="E38" i="96"/>
  <c r="J37" i="96"/>
  <c r="I37" i="96"/>
  <c r="P37" i="96" s="1"/>
  <c r="H37" i="96"/>
  <c r="O37" i="96" s="1"/>
  <c r="G37" i="96"/>
  <c r="N37" i="96" s="1"/>
  <c r="F37" i="96"/>
  <c r="E37" i="96"/>
  <c r="L37" i="96" s="1"/>
  <c r="J36" i="96"/>
  <c r="O36" i="96"/>
  <c r="U35" i="96"/>
  <c r="T35" i="96"/>
  <c r="S35" i="96"/>
  <c r="U34" i="96"/>
  <c r="T34" i="96"/>
  <c r="P34" i="96"/>
  <c r="O34" i="96"/>
  <c r="M34" i="96"/>
  <c r="L34" i="96"/>
  <c r="U33" i="96"/>
  <c r="T33" i="96"/>
  <c r="S33" i="96"/>
  <c r="P33" i="96"/>
  <c r="O33" i="96"/>
  <c r="M33" i="96"/>
  <c r="L33" i="96"/>
  <c r="U32" i="96"/>
  <c r="T32" i="96"/>
  <c r="S32" i="96"/>
  <c r="P32" i="96"/>
  <c r="O32" i="96"/>
  <c r="M32" i="96"/>
  <c r="L32" i="96"/>
  <c r="U31" i="96"/>
  <c r="T31" i="96"/>
  <c r="S31" i="96"/>
  <c r="Q31" i="96"/>
  <c r="P31" i="96"/>
  <c r="O31" i="96"/>
  <c r="N31" i="96"/>
  <c r="M31" i="96"/>
  <c r="L31" i="96"/>
  <c r="Q30" i="96"/>
  <c r="P30" i="96"/>
  <c r="O30" i="96"/>
  <c r="N30" i="96"/>
  <c r="M30" i="96"/>
  <c r="L30" i="96"/>
  <c r="U29" i="96"/>
  <c r="T29" i="96"/>
  <c r="Q29" i="96"/>
  <c r="P29" i="96"/>
  <c r="O29" i="96"/>
  <c r="N29" i="96"/>
  <c r="M29" i="96"/>
  <c r="L29" i="96"/>
  <c r="U28" i="96"/>
  <c r="T28" i="96"/>
  <c r="S28" i="96"/>
  <c r="Q28" i="96"/>
  <c r="P28" i="96"/>
  <c r="O28" i="96"/>
  <c r="N28" i="96"/>
  <c r="M28" i="96"/>
  <c r="L28" i="96"/>
  <c r="U27" i="96"/>
  <c r="T27" i="96"/>
  <c r="S27" i="96"/>
  <c r="Q27" i="96"/>
  <c r="P27" i="96"/>
  <c r="O27" i="96"/>
  <c r="N27" i="96"/>
  <c r="M27" i="96"/>
  <c r="L27" i="96"/>
  <c r="L25" i="96"/>
  <c r="J19" i="96"/>
  <c r="Q19" i="96" s="1"/>
  <c r="I19" i="96"/>
  <c r="P19" i="96" s="1"/>
  <c r="H19" i="96"/>
  <c r="O19" i="96" s="1"/>
  <c r="G19" i="96"/>
  <c r="F19" i="96"/>
  <c r="M19" i="96" s="1"/>
  <c r="E19" i="96"/>
  <c r="L19" i="96" s="1"/>
  <c r="J18" i="96"/>
  <c r="Q18" i="96" s="1"/>
  <c r="I18" i="96"/>
  <c r="P18" i="96" s="1"/>
  <c r="H18" i="96"/>
  <c r="O18" i="96" s="1"/>
  <c r="G18" i="96"/>
  <c r="N18" i="96" s="1"/>
  <c r="F18" i="96"/>
  <c r="M18" i="96" s="1"/>
  <c r="E18" i="96"/>
  <c r="L18" i="96" s="1"/>
  <c r="J17" i="96"/>
  <c r="Q17" i="96" s="1"/>
  <c r="I17" i="96"/>
  <c r="P17" i="96" s="1"/>
  <c r="H17" i="96"/>
  <c r="O17" i="96" s="1"/>
  <c r="G17" i="96"/>
  <c r="N17" i="96" s="1"/>
  <c r="F17" i="96"/>
  <c r="M17" i="96" s="1"/>
  <c r="E17" i="96"/>
  <c r="U16" i="96"/>
  <c r="T16" i="96"/>
  <c r="S16" i="96"/>
  <c r="U15" i="96"/>
  <c r="T15" i="96"/>
  <c r="P15" i="96"/>
  <c r="O15" i="96"/>
  <c r="M15" i="96"/>
  <c r="L15" i="96"/>
  <c r="U14" i="96"/>
  <c r="T14" i="96"/>
  <c r="S14" i="96"/>
  <c r="P14" i="96"/>
  <c r="O14" i="96"/>
  <c r="M14" i="96"/>
  <c r="L14" i="96"/>
  <c r="U13" i="96"/>
  <c r="T13" i="96"/>
  <c r="S13" i="96"/>
  <c r="P13" i="96"/>
  <c r="O13" i="96"/>
  <c r="M13" i="96"/>
  <c r="L13" i="96"/>
  <c r="U12" i="96"/>
  <c r="T12" i="96"/>
  <c r="S12" i="96"/>
  <c r="Q12" i="96"/>
  <c r="P12" i="96"/>
  <c r="O12" i="96"/>
  <c r="N12" i="96"/>
  <c r="M12" i="96"/>
  <c r="L12" i="96"/>
  <c r="Q11" i="96"/>
  <c r="P11" i="96"/>
  <c r="O11" i="96"/>
  <c r="N11" i="96"/>
  <c r="M11" i="96"/>
  <c r="L11" i="96"/>
  <c r="U10" i="96"/>
  <c r="T10" i="96"/>
  <c r="S10" i="96"/>
  <c r="Q10" i="96"/>
  <c r="P10" i="96"/>
  <c r="O10" i="96"/>
  <c r="N10" i="96"/>
  <c r="M10" i="96"/>
  <c r="L10" i="96"/>
  <c r="U9" i="96"/>
  <c r="T9" i="96"/>
  <c r="S9" i="96"/>
  <c r="Q9" i="96"/>
  <c r="P9" i="96"/>
  <c r="O9" i="96"/>
  <c r="N9" i="96"/>
  <c r="M9" i="96"/>
  <c r="L9" i="96"/>
  <c r="U8" i="96"/>
  <c r="T8" i="96"/>
  <c r="S8" i="96"/>
  <c r="Q8" i="96"/>
  <c r="P8" i="96"/>
  <c r="O8" i="96"/>
  <c r="N8" i="96"/>
  <c r="M8" i="96"/>
  <c r="L8" i="96"/>
  <c r="L6" i="96"/>
  <c r="J54" i="95"/>
  <c r="I54" i="95"/>
  <c r="H54" i="95"/>
  <c r="G54" i="95"/>
  <c r="F54" i="95"/>
  <c r="E54" i="95"/>
  <c r="J53" i="95"/>
  <c r="I53" i="95"/>
  <c r="H53" i="95"/>
  <c r="G53" i="95"/>
  <c r="F53" i="95"/>
  <c r="E53" i="95"/>
  <c r="J52" i="95"/>
  <c r="I52" i="95"/>
  <c r="H52" i="95"/>
  <c r="G52" i="95"/>
  <c r="F52" i="95"/>
  <c r="E52" i="95"/>
  <c r="J51" i="95"/>
  <c r="I51" i="95"/>
  <c r="H51" i="95"/>
  <c r="G51" i="95"/>
  <c r="F51" i="95"/>
  <c r="E51" i="95"/>
  <c r="J50" i="95"/>
  <c r="I50" i="95"/>
  <c r="H50" i="95"/>
  <c r="G50" i="95"/>
  <c r="F50" i="95"/>
  <c r="E50" i="95"/>
  <c r="J49" i="95"/>
  <c r="I49" i="95"/>
  <c r="H49" i="95"/>
  <c r="G49" i="95"/>
  <c r="F49" i="95"/>
  <c r="J48" i="95"/>
  <c r="I48" i="95"/>
  <c r="H48" i="95"/>
  <c r="G48" i="95"/>
  <c r="F48" i="95"/>
  <c r="E48" i="95"/>
  <c r="J47" i="95"/>
  <c r="I47" i="95"/>
  <c r="H47" i="95"/>
  <c r="G47" i="95"/>
  <c r="F47" i="95"/>
  <c r="E47" i="95"/>
  <c r="J46" i="95"/>
  <c r="I46" i="95"/>
  <c r="H46" i="95"/>
  <c r="G46" i="95"/>
  <c r="F46" i="95"/>
  <c r="E46" i="95"/>
  <c r="J38" i="95"/>
  <c r="I38" i="95"/>
  <c r="H38" i="95"/>
  <c r="G38" i="95"/>
  <c r="F38" i="95"/>
  <c r="M38" i="95" s="1"/>
  <c r="E38" i="95"/>
  <c r="J37" i="95"/>
  <c r="I37" i="95"/>
  <c r="H37" i="95"/>
  <c r="O37" i="95" s="1"/>
  <c r="G37" i="95"/>
  <c r="N37" i="95" s="1"/>
  <c r="F37" i="95"/>
  <c r="E37" i="95"/>
  <c r="J36" i="95"/>
  <c r="I36" i="95"/>
  <c r="H36" i="95"/>
  <c r="G36" i="95"/>
  <c r="F36" i="95"/>
  <c r="E36" i="95"/>
  <c r="U35" i="95"/>
  <c r="T35" i="95"/>
  <c r="S35" i="95"/>
  <c r="U34" i="95"/>
  <c r="T34" i="95"/>
  <c r="S34" i="95"/>
  <c r="P34" i="95"/>
  <c r="O34" i="95"/>
  <c r="M34" i="95"/>
  <c r="L34" i="95"/>
  <c r="U33" i="95"/>
  <c r="T33" i="95"/>
  <c r="S33" i="95"/>
  <c r="P33" i="95"/>
  <c r="O33" i="95"/>
  <c r="M33" i="95"/>
  <c r="L33" i="95"/>
  <c r="N33" i="95" s="1"/>
  <c r="U32" i="95"/>
  <c r="T32" i="95"/>
  <c r="S32" i="95"/>
  <c r="P32" i="95"/>
  <c r="O32" i="95"/>
  <c r="M32" i="95"/>
  <c r="L32" i="95"/>
  <c r="U31" i="95"/>
  <c r="T31" i="95"/>
  <c r="S31" i="95"/>
  <c r="Q31" i="95"/>
  <c r="P31" i="95"/>
  <c r="O31" i="95"/>
  <c r="N31" i="95"/>
  <c r="M31" i="95"/>
  <c r="L31" i="95"/>
  <c r="U30" i="95"/>
  <c r="T30" i="95"/>
  <c r="Q30" i="95"/>
  <c r="P30" i="95"/>
  <c r="O30" i="95"/>
  <c r="N30" i="95"/>
  <c r="M30" i="95"/>
  <c r="L30" i="95"/>
  <c r="U29" i="95"/>
  <c r="T29" i="95"/>
  <c r="S29" i="95"/>
  <c r="Q29" i="95"/>
  <c r="P29" i="95"/>
  <c r="O29" i="95"/>
  <c r="N29" i="95"/>
  <c r="M29" i="95"/>
  <c r="L29" i="95"/>
  <c r="U28" i="95"/>
  <c r="T28" i="95"/>
  <c r="S28" i="95"/>
  <c r="Q28" i="95"/>
  <c r="P28" i="95"/>
  <c r="O28" i="95"/>
  <c r="N28" i="95"/>
  <c r="M28" i="95"/>
  <c r="L28" i="95"/>
  <c r="U27" i="95"/>
  <c r="T27" i="95"/>
  <c r="S27" i="95"/>
  <c r="Q27" i="95"/>
  <c r="P27" i="95"/>
  <c r="O27" i="95"/>
  <c r="N27" i="95"/>
  <c r="M27" i="95"/>
  <c r="L27" i="95"/>
  <c r="L25" i="95"/>
  <c r="J19" i="95"/>
  <c r="Q19" i="95" s="1"/>
  <c r="I19" i="95"/>
  <c r="P19" i="95" s="1"/>
  <c r="H19" i="95"/>
  <c r="G19" i="95"/>
  <c r="N19" i="95" s="1"/>
  <c r="F19" i="95"/>
  <c r="E19" i="95"/>
  <c r="L19" i="95" s="1"/>
  <c r="J18" i="95"/>
  <c r="Q18" i="95" s="1"/>
  <c r="I18" i="95"/>
  <c r="P18" i="95" s="1"/>
  <c r="H18" i="95"/>
  <c r="O18" i="95" s="1"/>
  <c r="G18" i="95"/>
  <c r="N18" i="95" s="1"/>
  <c r="F18" i="95"/>
  <c r="M18" i="95" s="1"/>
  <c r="E18" i="95"/>
  <c r="J17" i="95"/>
  <c r="Q17" i="95" s="1"/>
  <c r="I17" i="95"/>
  <c r="P17" i="95" s="1"/>
  <c r="H17" i="95"/>
  <c r="O17" i="95" s="1"/>
  <c r="G17" i="95"/>
  <c r="N17" i="95" s="1"/>
  <c r="F17" i="95"/>
  <c r="M17" i="95" s="1"/>
  <c r="E17" i="95"/>
  <c r="L17" i="95" s="1"/>
  <c r="U16" i="95"/>
  <c r="T16" i="95"/>
  <c r="S16" i="95"/>
  <c r="U15" i="95"/>
  <c r="T15" i="95"/>
  <c r="S15" i="95"/>
  <c r="P15" i="95"/>
  <c r="O15" i="95"/>
  <c r="M15" i="95"/>
  <c r="L15" i="95"/>
  <c r="U14" i="95"/>
  <c r="T14" i="95"/>
  <c r="S14" i="95"/>
  <c r="P14" i="95"/>
  <c r="O14" i="95"/>
  <c r="M14" i="95"/>
  <c r="L14" i="95"/>
  <c r="U13" i="95"/>
  <c r="T13" i="95"/>
  <c r="S13" i="95"/>
  <c r="P13" i="95"/>
  <c r="O13" i="95"/>
  <c r="M13" i="95"/>
  <c r="L13" i="95"/>
  <c r="U12" i="95"/>
  <c r="T12" i="95"/>
  <c r="S12" i="95"/>
  <c r="Q12" i="95"/>
  <c r="P12" i="95"/>
  <c r="O12" i="95"/>
  <c r="N12" i="95"/>
  <c r="M12" i="95"/>
  <c r="L12" i="95"/>
  <c r="U11" i="95"/>
  <c r="T11" i="95"/>
  <c r="Q11" i="95"/>
  <c r="P11" i="95"/>
  <c r="O11" i="95"/>
  <c r="N11" i="95"/>
  <c r="M11" i="95"/>
  <c r="L11" i="95"/>
  <c r="U10" i="95"/>
  <c r="T10" i="95"/>
  <c r="S10" i="95"/>
  <c r="Q10" i="95"/>
  <c r="P10" i="95"/>
  <c r="O10" i="95"/>
  <c r="N10" i="95"/>
  <c r="M10" i="95"/>
  <c r="L10" i="95"/>
  <c r="U9" i="95"/>
  <c r="T9" i="95"/>
  <c r="S9" i="95"/>
  <c r="Q9" i="95"/>
  <c r="P9" i="95"/>
  <c r="O9" i="95"/>
  <c r="N9" i="95"/>
  <c r="M9" i="95"/>
  <c r="L9" i="95"/>
  <c r="U8" i="95"/>
  <c r="T8" i="95"/>
  <c r="S8" i="95"/>
  <c r="Q8" i="95"/>
  <c r="P8" i="95"/>
  <c r="O8" i="95"/>
  <c r="N8" i="95"/>
  <c r="M8" i="95"/>
  <c r="L8" i="95"/>
  <c r="L6" i="95"/>
  <c r="AN97" i="94"/>
  <c r="AM97" i="94"/>
  <c r="AL97" i="94"/>
  <c r="AK97" i="94"/>
  <c r="AJ97" i="94"/>
  <c r="AI97" i="94"/>
  <c r="AG97" i="94"/>
  <c r="AF97" i="94"/>
  <c r="AE97" i="94"/>
  <c r="P97" i="94"/>
  <c r="O97" i="94"/>
  <c r="N97" i="94"/>
  <c r="W96" i="94"/>
  <c r="V96" i="94"/>
  <c r="AB96" i="94" s="1"/>
  <c r="U96" i="94"/>
  <c r="T96" i="94"/>
  <c r="S96" i="94"/>
  <c r="Y96" i="94" s="1"/>
  <c r="R96" i="94"/>
  <c r="X96" i="94" s="1"/>
  <c r="G96" i="94"/>
  <c r="M96" i="94" s="1"/>
  <c r="F96" i="94"/>
  <c r="E96" i="94"/>
  <c r="K96" i="94" s="1"/>
  <c r="D96" i="94"/>
  <c r="J96" i="94" s="1"/>
  <c r="C96" i="94"/>
  <c r="I96" i="94" s="1"/>
  <c r="B96" i="94"/>
  <c r="H96" i="94" s="1"/>
  <c r="AN95" i="94"/>
  <c r="AM95" i="94"/>
  <c r="AL95" i="94"/>
  <c r="AK95" i="94"/>
  <c r="AJ95" i="94"/>
  <c r="AI95" i="94"/>
  <c r="AG95" i="94"/>
  <c r="AF95" i="94"/>
  <c r="AE95" i="94"/>
  <c r="AC95" i="94"/>
  <c r="AB95" i="94"/>
  <c r="AA95" i="94"/>
  <c r="Z95" i="94"/>
  <c r="Y95" i="94"/>
  <c r="X95" i="94"/>
  <c r="P95" i="94"/>
  <c r="O95" i="94"/>
  <c r="N95" i="94"/>
  <c r="M95" i="94"/>
  <c r="L95" i="94"/>
  <c r="K95" i="94"/>
  <c r="J95" i="94"/>
  <c r="I95" i="94"/>
  <c r="H95" i="94"/>
  <c r="AN94" i="94"/>
  <c r="AM94" i="94"/>
  <c r="AL94" i="94"/>
  <c r="AK94" i="94"/>
  <c r="AJ94" i="94"/>
  <c r="AI94" i="94"/>
  <c r="AG94" i="94"/>
  <c r="AF94" i="94"/>
  <c r="AE94" i="94"/>
  <c r="AC94" i="94"/>
  <c r="AB94" i="94"/>
  <c r="AA94" i="94"/>
  <c r="Z94" i="94"/>
  <c r="Y94" i="94"/>
  <c r="X94" i="94"/>
  <c r="P94" i="94"/>
  <c r="O94" i="94"/>
  <c r="N94" i="94"/>
  <c r="M94" i="94"/>
  <c r="L94" i="94"/>
  <c r="K94" i="94"/>
  <c r="J94" i="94"/>
  <c r="I94" i="94"/>
  <c r="H94" i="94"/>
  <c r="AN93" i="94"/>
  <c r="AM93" i="94"/>
  <c r="AL93" i="94"/>
  <c r="AK93" i="94"/>
  <c r="AJ93" i="94"/>
  <c r="AI93" i="94"/>
  <c r="AC93" i="94"/>
  <c r="AB93" i="94"/>
  <c r="AA93" i="94"/>
  <c r="Z93" i="94"/>
  <c r="Y93" i="94"/>
  <c r="X93" i="94"/>
  <c r="P93" i="94"/>
  <c r="O93" i="94"/>
  <c r="N93" i="94"/>
  <c r="M93" i="94"/>
  <c r="L93" i="94"/>
  <c r="K93" i="94"/>
  <c r="J93" i="94"/>
  <c r="I93" i="94"/>
  <c r="H93" i="94"/>
  <c r="AN92" i="94"/>
  <c r="AM92" i="94"/>
  <c r="AL92" i="94"/>
  <c r="AC92" i="94"/>
  <c r="AB92" i="94"/>
  <c r="AA92" i="94"/>
  <c r="Z92" i="94"/>
  <c r="Y92" i="94"/>
  <c r="X92" i="94"/>
  <c r="P92" i="94"/>
  <c r="O92" i="94"/>
  <c r="N92" i="94"/>
  <c r="M92" i="94"/>
  <c r="L92" i="94"/>
  <c r="K92" i="94"/>
  <c r="J92" i="94"/>
  <c r="I92" i="94"/>
  <c r="H92" i="94"/>
  <c r="AN91" i="94"/>
  <c r="AM91" i="94"/>
  <c r="AL91" i="94"/>
  <c r="AK91" i="94"/>
  <c r="AJ91" i="94"/>
  <c r="AI91" i="94"/>
  <c r="AG91" i="94"/>
  <c r="AF91" i="94"/>
  <c r="AE91" i="94"/>
  <c r="AC91" i="94"/>
  <c r="AB91" i="94"/>
  <c r="AA91" i="94"/>
  <c r="Z91" i="94"/>
  <c r="Y91" i="94"/>
  <c r="X91" i="94"/>
  <c r="P91" i="94"/>
  <c r="O91" i="94"/>
  <c r="N91" i="94"/>
  <c r="M91" i="94"/>
  <c r="L91" i="94"/>
  <c r="K91" i="94"/>
  <c r="J91" i="94"/>
  <c r="I91" i="94"/>
  <c r="H91" i="94"/>
  <c r="AN90" i="94"/>
  <c r="AM90" i="94"/>
  <c r="AL90" i="94"/>
  <c r="AK90" i="94"/>
  <c r="AJ90" i="94"/>
  <c r="AI90" i="94"/>
  <c r="AG90" i="94"/>
  <c r="AF90" i="94"/>
  <c r="AE90" i="94"/>
  <c r="AC90" i="94"/>
  <c r="AB90" i="94"/>
  <c r="AA90" i="94"/>
  <c r="Z90" i="94"/>
  <c r="Y90" i="94"/>
  <c r="X90" i="94"/>
  <c r="P90" i="94"/>
  <c r="O90" i="94"/>
  <c r="N90" i="94"/>
  <c r="M90" i="94"/>
  <c r="L90" i="94"/>
  <c r="K90" i="94"/>
  <c r="J90" i="94"/>
  <c r="I90" i="94"/>
  <c r="H90" i="94"/>
  <c r="AN89" i="94"/>
  <c r="AM89" i="94"/>
  <c r="AL89" i="94"/>
  <c r="AK89" i="94"/>
  <c r="AJ89" i="94"/>
  <c r="AI89" i="94"/>
  <c r="AG89" i="94"/>
  <c r="AF89" i="94"/>
  <c r="AE89" i="94"/>
  <c r="AC89" i="94"/>
  <c r="AB89" i="94"/>
  <c r="AA89" i="94"/>
  <c r="Z89" i="94"/>
  <c r="Y89" i="94"/>
  <c r="X89" i="94"/>
  <c r="P89" i="94"/>
  <c r="O89" i="94"/>
  <c r="N89" i="94"/>
  <c r="M89" i="94"/>
  <c r="L89" i="94"/>
  <c r="K89" i="94"/>
  <c r="J89" i="94"/>
  <c r="I89" i="94"/>
  <c r="H89" i="94"/>
  <c r="AN88" i="94"/>
  <c r="AM88" i="94"/>
  <c r="AL88" i="94"/>
  <c r="AK88" i="94"/>
  <c r="AJ88" i="94"/>
  <c r="AI88" i="94"/>
  <c r="AG88" i="94"/>
  <c r="AF88" i="94"/>
  <c r="AE88" i="94"/>
  <c r="AC88" i="94"/>
  <c r="AB88" i="94"/>
  <c r="AA88" i="94"/>
  <c r="Z88" i="94"/>
  <c r="Y88" i="94"/>
  <c r="X88" i="94"/>
  <c r="P88" i="94"/>
  <c r="O88" i="94"/>
  <c r="N88" i="94"/>
  <c r="M88" i="94"/>
  <c r="L88" i="94"/>
  <c r="K88" i="94"/>
  <c r="J88" i="94"/>
  <c r="I88" i="94"/>
  <c r="H88" i="94"/>
  <c r="AN87" i="94"/>
  <c r="AM87" i="94"/>
  <c r="AL87" i="94"/>
  <c r="AK87" i="94"/>
  <c r="AJ87" i="94"/>
  <c r="AI87" i="94"/>
  <c r="AG87" i="94"/>
  <c r="AF87" i="94"/>
  <c r="AE87" i="94"/>
  <c r="AC87" i="94"/>
  <c r="AB87" i="94"/>
  <c r="AA87" i="94"/>
  <c r="Z87" i="94"/>
  <c r="Y87" i="94"/>
  <c r="X87" i="94"/>
  <c r="P87" i="94"/>
  <c r="O87" i="94"/>
  <c r="N87" i="94"/>
  <c r="M87" i="94"/>
  <c r="L87" i="94"/>
  <c r="K87" i="94"/>
  <c r="J87" i="94"/>
  <c r="I87" i="94"/>
  <c r="H87" i="94"/>
  <c r="AN86" i="94"/>
  <c r="AM86" i="94"/>
  <c r="AL86" i="94"/>
  <c r="AK86" i="94"/>
  <c r="AJ86" i="94"/>
  <c r="AI86" i="94"/>
  <c r="AG86" i="94"/>
  <c r="AF86" i="94"/>
  <c r="AE86" i="94"/>
  <c r="AC86" i="94"/>
  <c r="AB86" i="94"/>
  <c r="AA86" i="94"/>
  <c r="Z86" i="94"/>
  <c r="Y86" i="94"/>
  <c r="X86" i="94"/>
  <c r="P86" i="94"/>
  <c r="O86" i="94"/>
  <c r="N86" i="94"/>
  <c r="M86" i="94"/>
  <c r="L86" i="94"/>
  <c r="K86" i="94"/>
  <c r="J86" i="94"/>
  <c r="I86" i="94"/>
  <c r="H86" i="94"/>
  <c r="AG85" i="94"/>
  <c r="AF85" i="94"/>
  <c r="AE85" i="94"/>
  <c r="AC85" i="94"/>
  <c r="AB85" i="94"/>
  <c r="AA85" i="94"/>
  <c r="Z85" i="94"/>
  <c r="Y85" i="94"/>
  <c r="X85" i="94"/>
  <c r="M85" i="94"/>
  <c r="L85" i="94"/>
  <c r="K85" i="94"/>
  <c r="J85" i="94"/>
  <c r="I85" i="94"/>
  <c r="H85" i="94"/>
  <c r="AC84" i="94"/>
  <c r="AB84" i="94"/>
  <c r="AA84" i="94"/>
  <c r="Z84" i="94"/>
  <c r="Y84" i="94"/>
  <c r="X84" i="94"/>
  <c r="M84" i="94"/>
  <c r="L84" i="94"/>
  <c r="K84" i="94"/>
  <c r="J84" i="94"/>
  <c r="I84" i="94"/>
  <c r="H84" i="94"/>
  <c r="AN83" i="94"/>
  <c r="AM83" i="94"/>
  <c r="AL83" i="94"/>
  <c r="AK83" i="94"/>
  <c r="AJ83" i="94"/>
  <c r="AI83" i="94"/>
  <c r="AG83" i="94"/>
  <c r="AF83" i="94"/>
  <c r="AE83" i="94"/>
  <c r="AC83" i="94"/>
  <c r="AB83" i="94"/>
  <c r="AA83" i="94"/>
  <c r="Z83" i="94"/>
  <c r="Y83" i="94"/>
  <c r="X83" i="94"/>
  <c r="P83" i="94"/>
  <c r="O83" i="94"/>
  <c r="N83" i="94"/>
  <c r="M83" i="94"/>
  <c r="L83" i="94"/>
  <c r="K83" i="94"/>
  <c r="J83" i="94"/>
  <c r="I83" i="94"/>
  <c r="H83" i="94"/>
  <c r="AN82" i="94"/>
  <c r="AM82" i="94"/>
  <c r="AL82" i="94"/>
  <c r="AK82" i="94"/>
  <c r="AJ82" i="94"/>
  <c r="AI82" i="94"/>
  <c r="AG82" i="94"/>
  <c r="AF82" i="94"/>
  <c r="AE82" i="94"/>
  <c r="AC82" i="94"/>
  <c r="AB82" i="94"/>
  <c r="AA82" i="94"/>
  <c r="Z82" i="94"/>
  <c r="Y82" i="94"/>
  <c r="X82" i="94"/>
  <c r="P82" i="94"/>
  <c r="O82" i="94"/>
  <c r="N82" i="94"/>
  <c r="M82" i="94"/>
  <c r="L82" i="94"/>
  <c r="K82" i="94"/>
  <c r="J82" i="94"/>
  <c r="I82" i="94"/>
  <c r="H82" i="94"/>
  <c r="AN81" i="94"/>
  <c r="AM81" i="94"/>
  <c r="AL81" i="94"/>
  <c r="AK81" i="94"/>
  <c r="AJ81" i="94"/>
  <c r="AI81" i="94"/>
  <c r="AG81" i="94"/>
  <c r="AF81" i="94"/>
  <c r="AE81" i="94"/>
  <c r="AC81" i="94"/>
  <c r="AB81" i="94"/>
  <c r="AA81" i="94"/>
  <c r="Z81" i="94"/>
  <c r="Y81" i="94"/>
  <c r="X81" i="94"/>
  <c r="P81" i="94"/>
  <c r="O81" i="94"/>
  <c r="N81" i="94"/>
  <c r="M81" i="94"/>
  <c r="L81" i="94"/>
  <c r="K81" i="94"/>
  <c r="J81" i="94"/>
  <c r="I81" i="94"/>
  <c r="H81" i="94"/>
  <c r="AN80" i="94"/>
  <c r="AM80" i="94"/>
  <c r="AL80" i="94"/>
  <c r="AK80" i="94"/>
  <c r="AJ80" i="94"/>
  <c r="AI80" i="94"/>
  <c r="AG80" i="94"/>
  <c r="AF80" i="94"/>
  <c r="AE80" i="94"/>
  <c r="AC80" i="94"/>
  <c r="AB80" i="94"/>
  <c r="AA80" i="94"/>
  <c r="Z80" i="94"/>
  <c r="Y80" i="94"/>
  <c r="X80" i="94"/>
  <c r="P80" i="94"/>
  <c r="O80" i="94"/>
  <c r="N80" i="94"/>
  <c r="M80" i="94"/>
  <c r="L80" i="94"/>
  <c r="K80" i="94"/>
  <c r="J80" i="94"/>
  <c r="I80" i="94"/>
  <c r="H80" i="94"/>
  <c r="AN79" i="94"/>
  <c r="AM79" i="94"/>
  <c r="AL79" i="94"/>
  <c r="AK79" i="94"/>
  <c r="AJ79" i="94"/>
  <c r="AI79" i="94"/>
  <c r="AG79" i="94"/>
  <c r="AF79" i="94"/>
  <c r="AE79" i="94"/>
  <c r="AC79" i="94"/>
  <c r="AB79" i="94"/>
  <c r="AA79" i="94"/>
  <c r="Z79" i="94"/>
  <c r="Y79" i="94"/>
  <c r="X79" i="94"/>
  <c r="P79" i="94"/>
  <c r="O79" i="94"/>
  <c r="N79" i="94"/>
  <c r="M79" i="94"/>
  <c r="L79" i="94"/>
  <c r="K79" i="94"/>
  <c r="J79" i="94"/>
  <c r="I79" i="94"/>
  <c r="H79" i="94"/>
  <c r="AN78" i="94"/>
  <c r="AM78" i="94"/>
  <c r="AL78" i="94"/>
  <c r="AK78" i="94"/>
  <c r="AJ78" i="94"/>
  <c r="AI78" i="94"/>
  <c r="AG78" i="94"/>
  <c r="AF78" i="94"/>
  <c r="AE78" i="94"/>
  <c r="AC78" i="94"/>
  <c r="AB78" i="94"/>
  <c r="AA78" i="94"/>
  <c r="Z78" i="94"/>
  <c r="Y78" i="94"/>
  <c r="X78" i="94"/>
  <c r="P78" i="94"/>
  <c r="O78" i="94"/>
  <c r="N78" i="94"/>
  <c r="M78" i="94"/>
  <c r="L78" i="94"/>
  <c r="K78" i="94"/>
  <c r="J78" i="94"/>
  <c r="I78" i="94"/>
  <c r="H78" i="94"/>
  <c r="AN77" i="94"/>
  <c r="AM77" i="94"/>
  <c r="AL77" i="94"/>
  <c r="AK77" i="94"/>
  <c r="AJ77" i="94"/>
  <c r="AI77" i="94"/>
  <c r="AG77" i="94"/>
  <c r="AF77" i="94"/>
  <c r="AE77" i="94"/>
  <c r="AC77" i="94"/>
  <c r="AB77" i="94"/>
  <c r="AA77" i="94"/>
  <c r="Z77" i="94"/>
  <c r="Y77" i="94"/>
  <c r="X77" i="94"/>
  <c r="P77" i="94"/>
  <c r="O77" i="94"/>
  <c r="N77" i="94"/>
  <c r="M77" i="94"/>
  <c r="L77" i="94"/>
  <c r="K77" i="94"/>
  <c r="J77" i="94"/>
  <c r="I77" i="94"/>
  <c r="H77" i="94"/>
  <c r="AN76" i="94"/>
  <c r="AM76" i="94"/>
  <c r="AL76" i="94"/>
  <c r="AK76" i="94"/>
  <c r="AJ76" i="94"/>
  <c r="AI76" i="94"/>
  <c r="AG76" i="94"/>
  <c r="AF76" i="94"/>
  <c r="AE76" i="94"/>
  <c r="AC76" i="94"/>
  <c r="AB76" i="94"/>
  <c r="AA76" i="94"/>
  <c r="Z76" i="94"/>
  <c r="Y76" i="94"/>
  <c r="X76" i="94"/>
  <c r="P76" i="94"/>
  <c r="O76" i="94"/>
  <c r="N76" i="94"/>
  <c r="M76" i="94"/>
  <c r="L76" i="94"/>
  <c r="K76" i="94"/>
  <c r="J76" i="94"/>
  <c r="I76" i="94"/>
  <c r="H76" i="94"/>
  <c r="AN75" i="94"/>
  <c r="AM75" i="94"/>
  <c r="AL75" i="94"/>
  <c r="AK75" i="94"/>
  <c r="AJ75" i="94"/>
  <c r="AI75" i="94"/>
  <c r="AG75" i="94"/>
  <c r="AF75" i="94"/>
  <c r="AE75" i="94"/>
  <c r="AC75" i="94"/>
  <c r="AB75" i="94"/>
  <c r="AA75" i="94"/>
  <c r="Z75" i="94"/>
  <c r="Y75" i="94"/>
  <c r="X75" i="94"/>
  <c r="P75" i="94"/>
  <c r="O75" i="94"/>
  <c r="N75" i="94"/>
  <c r="M75" i="94"/>
  <c r="L75" i="94"/>
  <c r="K75" i="94"/>
  <c r="J75" i="94"/>
  <c r="I75" i="94"/>
  <c r="H75" i="94"/>
  <c r="AC74" i="94"/>
  <c r="AB74" i="94"/>
  <c r="AA74" i="94"/>
  <c r="Z74" i="94"/>
  <c r="Y74" i="94"/>
  <c r="X74" i="94"/>
  <c r="P74" i="94"/>
  <c r="O74" i="94"/>
  <c r="N74" i="94"/>
  <c r="M74" i="94"/>
  <c r="L74" i="94"/>
  <c r="K74" i="94"/>
  <c r="J74" i="94"/>
  <c r="I74" i="94"/>
  <c r="H74" i="94"/>
  <c r="AC73" i="94"/>
  <c r="AB73" i="94"/>
  <c r="AA73" i="94"/>
  <c r="Z73" i="94"/>
  <c r="Y73" i="94"/>
  <c r="X73" i="94"/>
  <c r="P73" i="94"/>
  <c r="O73" i="94"/>
  <c r="N73" i="94"/>
  <c r="M73" i="94"/>
  <c r="L73" i="94"/>
  <c r="K73" i="94"/>
  <c r="J73" i="94"/>
  <c r="I73" i="94"/>
  <c r="H73" i="94"/>
  <c r="AC72" i="94"/>
  <c r="AB72" i="94"/>
  <c r="AA72" i="94"/>
  <c r="Z72" i="94"/>
  <c r="Y72" i="94"/>
  <c r="X72" i="94"/>
  <c r="P72" i="94"/>
  <c r="O72" i="94"/>
  <c r="N72" i="94"/>
  <c r="M72" i="94"/>
  <c r="L72" i="94"/>
  <c r="K72" i="94"/>
  <c r="J72" i="94"/>
  <c r="I72" i="94"/>
  <c r="H72" i="94"/>
  <c r="AN71" i="94"/>
  <c r="AM71" i="94"/>
  <c r="AL71" i="94"/>
  <c r="AK71" i="94"/>
  <c r="AJ71" i="94"/>
  <c r="AI71" i="94"/>
  <c r="AG71" i="94"/>
  <c r="AF71" i="94"/>
  <c r="AE71" i="94"/>
  <c r="AC71" i="94"/>
  <c r="AB71" i="94"/>
  <c r="AA71" i="94"/>
  <c r="Z71" i="94"/>
  <c r="Y71" i="94"/>
  <c r="X71" i="94"/>
  <c r="P71" i="94"/>
  <c r="O71" i="94"/>
  <c r="N71" i="94"/>
  <c r="M71" i="94"/>
  <c r="L71" i="94"/>
  <c r="K71" i="94"/>
  <c r="J71" i="94"/>
  <c r="I71" i="94"/>
  <c r="H71" i="94"/>
  <c r="AN70" i="94"/>
  <c r="AM70" i="94"/>
  <c r="AL70" i="94"/>
  <c r="AK70" i="94"/>
  <c r="AQ70" i="94" s="1"/>
  <c r="AJ70" i="94"/>
  <c r="AI70" i="94"/>
  <c r="AG70" i="94"/>
  <c r="AF70" i="94"/>
  <c r="AE70" i="94"/>
  <c r="AC70" i="94"/>
  <c r="AB70" i="94"/>
  <c r="AA70" i="94"/>
  <c r="Z70" i="94"/>
  <c r="Y70" i="94"/>
  <c r="X70" i="94"/>
  <c r="P70" i="94"/>
  <c r="O70" i="94"/>
  <c r="N70" i="94"/>
  <c r="M70" i="94"/>
  <c r="L70" i="94"/>
  <c r="K70" i="94"/>
  <c r="J70" i="94"/>
  <c r="I70" i="94"/>
  <c r="H70" i="94"/>
  <c r="AN69" i="94"/>
  <c r="AM69" i="94"/>
  <c r="AL69" i="94"/>
  <c r="AK69" i="94"/>
  <c r="AJ69" i="94"/>
  <c r="AI69" i="94"/>
  <c r="AG69" i="94"/>
  <c r="AF69" i="94"/>
  <c r="AE69" i="94"/>
  <c r="AC69" i="94"/>
  <c r="AB69" i="94"/>
  <c r="AA69" i="94"/>
  <c r="Z69" i="94"/>
  <c r="Y69" i="94"/>
  <c r="X69" i="94"/>
  <c r="P69" i="94"/>
  <c r="O69" i="94"/>
  <c r="N69" i="94"/>
  <c r="M69" i="94"/>
  <c r="L69" i="94"/>
  <c r="K69" i="94"/>
  <c r="J69" i="94"/>
  <c r="I69" i="94"/>
  <c r="H69" i="94"/>
  <c r="AN63" i="94"/>
  <c r="AM63" i="94"/>
  <c r="AL63" i="94"/>
  <c r="AK63" i="94"/>
  <c r="AJ63" i="94"/>
  <c r="AI63" i="94"/>
  <c r="AG63" i="94"/>
  <c r="AF63" i="94"/>
  <c r="AE63" i="94"/>
  <c r="P63" i="94"/>
  <c r="O63" i="94"/>
  <c r="N63" i="94"/>
  <c r="W62" i="94"/>
  <c r="V62" i="94"/>
  <c r="U62" i="94"/>
  <c r="AA62" i="94" s="1"/>
  <c r="T62" i="94"/>
  <c r="S62" i="94"/>
  <c r="R62" i="94"/>
  <c r="G62" i="94"/>
  <c r="F62" i="94"/>
  <c r="L62" i="94" s="1"/>
  <c r="E62" i="94"/>
  <c r="D62" i="94"/>
  <c r="J62" i="94" s="1"/>
  <c r="C62" i="94"/>
  <c r="I62" i="94" s="1"/>
  <c r="B62" i="94"/>
  <c r="H62" i="94" s="1"/>
  <c r="AN61" i="94"/>
  <c r="AM61" i="94"/>
  <c r="AL61" i="94"/>
  <c r="AK61" i="94"/>
  <c r="AJ61" i="94"/>
  <c r="AI61" i="94"/>
  <c r="AG61" i="94"/>
  <c r="AF61" i="94"/>
  <c r="AE61" i="94"/>
  <c r="AC61" i="94"/>
  <c r="AB61" i="94"/>
  <c r="AA61" i="94"/>
  <c r="Z61" i="94"/>
  <c r="Y61" i="94"/>
  <c r="X61" i="94"/>
  <c r="P61" i="94"/>
  <c r="O61" i="94"/>
  <c r="N61" i="94"/>
  <c r="M61" i="94"/>
  <c r="L61" i="94"/>
  <c r="K61" i="94"/>
  <c r="J61" i="94"/>
  <c r="I61" i="94"/>
  <c r="H61" i="94"/>
  <c r="AN60" i="94"/>
  <c r="AM60" i="94"/>
  <c r="AL60" i="94"/>
  <c r="AK60" i="94"/>
  <c r="AJ60" i="94"/>
  <c r="AI60" i="94"/>
  <c r="AG60" i="94"/>
  <c r="AF60" i="94"/>
  <c r="AE60" i="94"/>
  <c r="AC60" i="94"/>
  <c r="AB60" i="94"/>
  <c r="AA60" i="94"/>
  <c r="Z60" i="94"/>
  <c r="Y60" i="94"/>
  <c r="X60" i="94"/>
  <c r="P60" i="94"/>
  <c r="O60" i="94"/>
  <c r="N60" i="94"/>
  <c r="M60" i="94"/>
  <c r="L60" i="94"/>
  <c r="K60" i="94"/>
  <c r="J60" i="94"/>
  <c r="I60" i="94"/>
  <c r="H60" i="94"/>
  <c r="AN59" i="94"/>
  <c r="AM59" i="94"/>
  <c r="AL59" i="94"/>
  <c r="AK59" i="94"/>
  <c r="AJ59" i="94"/>
  <c r="AI59" i="94"/>
  <c r="AG59" i="94"/>
  <c r="AF59" i="94"/>
  <c r="AE59" i="94"/>
  <c r="AC59" i="94"/>
  <c r="AB59" i="94"/>
  <c r="AA59" i="94"/>
  <c r="Z59" i="94"/>
  <c r="Y59" i="94"/>
  <c r="X59" i="94"/>
  <c r="P59" i="94"/>
  <c r="O59" i="94"/>
  <c r="N59" i="94"/>
  <c r="M59" i="94"/>
  <c r="L59" i="94"/>
  <c r="K59" i="94"/>
  <c r="J59" i="94"/>
  <c r="I59" i="94"/>
  <c r="H59" i="94"/>
  <c r="AN58" i="94"/>
  <c r="AM58" i="94"/>
  <c r="AL58" i="94"/>
  <c r="AK58" i="94"/>
  <c r="AJ58" i="94"/>
  <c r="AI58" i="94"/>
  <c r="AG58" i="94"/>
  <c r="AF58" i="94"/>
  <c r="AE58" i="94"/>
  <c r="AC58" i="94"/>
  <c r="AB58" i="94"/>
  <c r="AA58" i="94"/>
  <c r="Z58" i="94"/>
  <c r="Y58" i="94"/>
  <c r="X58" i="94"/>
  <c r="P58" i="94"/>
  <c r="O58" i="94"/>
  <c r="N58" i="94"/>
  <c r="M58" i="94"/>
  <c r="L58" i="94"/>
  <c r="K58" i="94"/>
  <c r="J58" i="94"/>
  <c r="I58" i="94"/>
  <c r="H58" i="94"/>
  <c r="AN57" i="94"/>
  <c r="AM57" i="94"/>
  <c r="AL57" i="94"/>
  <c r="AK57" i="94"/>
  <c r="AJ57" i="94"/>
  <c r="AI57" i="94"/>
  <c r="AG57" i="94"/>
  <c r="AF57" i="94"/>
  <c r="AE57" i="94"/>
  <c r="AC57" i="94"/>
  <c r="AB57" i="94"/>
  <c r="AA57" i="94"/>
  <c r="Z57" i="94"/>
  <c r="Y57" i="94"/>
  <c r="X57" i="94"/>
  <c r="P57" i="94"/>
  <c r="O57" i="94"/>
  <c r="N57" i="94"/>
  <c r="M57" i="94"/>
  <c r="L57" i="94"/>
  <c r="K57" i="94"/>
  <c r="J57" i="94"/>
  <c r="I57" i="94"/>
  <c r="H57" i="94"/>
  <c r="AN56" i="94"/>
  <c r="AM56" i="94"/>
  <c r="AL56" i="94"/>
  <c r="AK56" i="94"/>
  <c r="AJ56" i="94"/>
  <c r="AI56" i="94"/>
  <c r="AG56" i="94"/>
  <c r="AF56" i="94"/>
  <c r="AE56" i="94"/>
  <c r="AC56" i="94"/>
  <c r="AB56" i="94"/>
  <c r="AA56" i="94"/>
  <c r="Z56" i="94"/>
  <c r="Y56" i="94"/>
  <c r="X56" i="94"/>
  <c r="P56" i="94"/>
  <c r="O56" i="94"/>
  <c r="N56" i="94"/>
  <c r="M56" i="94"/>
  <c r="L56" i="94"/>
  <c r="K56" i="94"/>
  <c r="J56" i="94"/>
  <c r="I56" i="94"/>
  <c r="H56" i="94"/>
  <c r="AN55" i="94"/>
  <c r="AM55" i="94"/>
  <c r="AL55" i="94"/>
  <c r="AK55" i="94"/>
  <c r="AJ55" i="94"/>
  <c r="AI55" i="94"/>
  <c r="AG55" i="94"/>
  <c r="AF55" i="94"/>
  <c r="AE55" i="94"/>
  <c r="AC55" i="94"/>
  <c r="AB55" i="94"/>
  <c r="AA55" i="94"/>
  <c r="Z55" i="94"/>
  <c r="Y55" i="94"/>
  <c r="X55" i="94"/>
  <c r="P55" i="94"/>
  <c r="O55" i="94"/>
  <c r="N55" i="94"/>
  <c r="M55" i="94"/>
  <c r="L55" i="94"/>
  <c r="K55" i="94"/>
  <c r="J55" i="94"/>
  <c r="I55" i="94"/>
  <c r="H55" i="94"/>
  <c r="AN54" i="94"/>
  <c r="AM54" i="94"/>
  <c r="AL54" i="94"/>
  <c r="AK54" i="94"/>
  <c r="AJ54" i="94"/>
  <c r="AI54" i="94"/>
  <c r="AG54" i="94"/>
  <c r="AF54" i="94"/>
  <c r="AE54" i="94"/>
  <c r="AC54" i="94"/>
  <c r="AB54" i="94"/>
  <c r="AA54" i="94"/>
  <c r="Z54" i="94"/>
  <c r="Y54" i="94"/>
  <c r="X54" i="94"/>
  <c r="P54" i="94"/>
  <c r="O54" i="94"/>
  <c r="N54" i="94"/>
  <c r="M54" i="94"/>
  <c r="L54" i="94"/>
  <c r="K54" i="94"/>
  <c r="J54" i="94"/>
  <c r="I54" i="94"/>
  <c r="H54" i="94"/>
  <c r="AN53" i="94"/>
  <c r="AM53" i="94"/>
  <c r="AL53" i="94"/>
  <c r="AK53" i="94"/>
  <c r="AJ53" i="94"/>
  <c r="AI53" i="94"/>
  <c r="AG53" i="94"/>
  <c r="AF53" i="94"/>
  <c r="AE53" i="94"/>
  <c r="AC53" i="94"/>
  <c r="AB53" i="94"/>
  <c r="AA53" i="94"/>
  <c r="Z53" i="94"/>
  <c r="Y53" i="94"/>
  <c r="X53" i="94"/>
  <c r="P53" i="94"/>
  <c r="O53" i="94"/>
  <c r="N53" i="94"/>
  <c r="M53" i="94"/>
  <c r="L53" i="94"/>
  <c r="K53" i="94"/>
  <c r="J53" i="94"/>
  <c r="I53" i="94"/>
  <c r="H53" i="94"/>
  <c r="AN52" i="94"/>
  <c r="AM52" i="94"/>
  <c r="AL52" i="94"/>
  <c r="AK52" i="94"/>
  <c r="AJ52" i="94"/>
  <c r="AI52" i="94"/>
  <c r="AG52" i="94"/>
  <c r="AF52" i="94"/>
  <c r="AE52" i="94"/>
  <c r="AC52" i="94"/>
  <c r="AB52" i="94"/>
  <c r="AA52" i="94"/>
  <c r="Z52" i="94"/>
  <c r="Y52" i="94"/>
  <c r="X52" i="94"/>
  <c r="P52" i="94"/>
  <c r="O52" i="94"/>
  <c r="N52" i="94"/>
  <c r="M52" i="94"/>
  <c r="L52" i="94"/>
  <c r="K52" i="94"/>
  <c r="J52" i="94"/>
  <c r="I52" i="94"/>
  <c r="H52" i="94"/>
  <c r="AN51" i="94"/>
  <c r="AM51" i="94"/>
  <c r="AL51" i="94"/>
  <c r="AK51" i="94"/>
  <c r="AJ51" i="94"/>
  <c r="AI51" i="94"/>
  <c r="AG51" i="94"/>
  <c r="AF51" i="94"/>
  <c r="AE51" i="94"/>
  <c r="AC51" i="94"/>
  <c r="AB51" i="94"/>
  <c r="AA51" i="94"/>
  <c r="Z51" i="94"/>
  <c r="Y51" i="94"/>
  <c r="X51" i="94"/>
  <c r="P51" i="94"/>
  <c r="O51" i="94"/>
  <c r="N51" i="94"/>
  <c r="M51" i="94"/>
  <c r="L51" i="94"/>
  <c r="K51" i="94"/>
  <c r="J51" i="94"/>
  <c r="I51" i="94"/>
  <c r="H51" i="94"/>
  <c r="AN50" i="94"/>
  <c r="AM50" i="94"/>
  <c r="AL50" i="94"/>
  <c r="AK50" i="94"/>
  <c r="AJ50" i="94"/>
  <c r="AI50" i="94"/>
  <c r="AG50" i="94"/>
  <c r="AF50" i="94"/>
  <c r="AE50" i="94"/>
  <c r="AC50" i="94"/>
  <c r="AB50" i="94"/>
  <c r="AA50" i="94"/>
  <c r="Z50" i="94"/>
  <c r="Y50" i="94"/>
  <c r="X50" i="94"/>
  <c r="P50" i="94"/>
  <c r="O50" i="94"/>
  <c r="N50" i="94"/>
  <c r="M50" i="94"/>
  <c r="L50" i="94"/>
  <c r="K50" i="94"/>
  <c r="J50" i="94"/>
  <c r="I50" i="94"/>
  <c r="H50" i="94"/>
  <c r="AN49" i="94"/>
  <c r="AM49" i="94"/>
  <c r="AL49" i="94"/>
  <c r="AK49" i="94"/>
  <c r="AJ49" i="94"/>
  <c r="AI49" i="94"/>
  <c r="AG49" i="94"/>
  <c r="AF49" i="94"/>
  <c r="AE49" i="94"/>
  <c r="AC49" i="94"/>
  <c r="AB49" i="94"/>
  <c r="AA49" i="94"/>
  <c r="Z49" i="94"/>
  <c r="Y49" i="94"/>
  <c r="X49" i="94"/>
  <c r="P49" i="94"/>
  <c r="O49" i="94"/>
  <c r="N49" i="94"/>
  <c r="M49" i="94"/>
  <c r="L49" i="94"/>
  <c r="K49" i="94"/>
  <c r="J49" i="94"/>
  <c r="I49" i="94"/>
  <c r="H49" i="94"/>
  <c r="AN48" i="94"/>
  <c r="AM48" i="94"/>
  <c r="AL48" i="94"/>
  <c r="AK48" i="94"/>
  <c r="AJ48" i="94"/>
  <c r="AI48" i="94"/>
  <c r="AG48" i="94"/>
  <c r="AF48" i="94"/>
  <c r="AE48" i="94"/>
  <c r="AC48" i="94"/>
  <c r="AB48" i="94"/>
  <c r="AA48" i="94"/>
  <c r="Z48" i="94"/>
  <c r="Y48" i="94"/>
  <c r="X48" i="94"/>
  <c r="P48" i="94"/>
  <c r="O48" i="94"/>
  <c r="N48" i="94"/>
  <c r="M48" i="94"/>
  <c r="L48" i="94"/>
  <c r="K48" i="94"/>
  <c r="J48" i="94"/>
  <c r="I48" i="94"/>
  <c r="H48" i="94"/>
  <c r="AN47" i="94"/>
  <c r="AM47" i="94"/>
  <c r="AL47" i="94"/>
  <c r="AK47" i="94"/>
  <c r="AJ47" i="94"/>
  <c r="AI47" i="94"/>
  <c r="AG47" i="94"/>
  <c r="AF47" i="94"/>
  <c r="AE47" i="94"/>
  <c r="AC47" i="94"/>
  <c r="AB47" i="94"/>
  <c r="AA47" i="94"/>
  <c r="Z47" i="94"/>
  <c r="Y47" i="94"/>
  <c r="X47" i="94"/>
  <c r="P47" i="94"/>
  <c r="O47" i="94"/>
  <c r="N47" i="94"/>
  <c r="M47" i="94"/>
  <c r="L47" i="94"/>
  <c r="K47" i="94"/>
  <c r="J47" i="94"/>
  <c r="I47" i="94"/>
  <c r="H47" i="94"/>
  <c r="AN46" i="94"/>
  <c r="AM46" i="94"/>
  <c r="AL46" i="94"/>
  <c r="AK46" i="94"/>
  <c r="AJ46" i="94"/>
  <c r="AI46" i="94"/>
  <c r="AG46" i="94"/>
  <c r="AF46" i="94"/>
  <c r="AE46" i="94"/>
  <c r="AC46" i="94"/>
  <c r="AB46" i="94"/>
  <c r="AA46" i="94"/>
  <c r="Z46" i="94"/>
  <c r="Y46" i="94"/>
  <c r="X46" i="94"/>
  <c r="P46" i="94"/>
  <c r="O46" i="94"/>
  <c r="N46" i="94"/>
  <c r="M46" i="94"/>
  <c r="L46" i="94"/>
  <c r="K46" i="94"/>
  <c r="J46" i="94"/>
  <c r="I46" i="94"/>
  <c r="H46" i="94"/>
  <c r="AN45" i="94"/>
  <c r="AM45" i="94"/>
  <c r="AL45" i="94"/>
  <c r="AK45" i="94"/>
  <c r="AJ45" i="94"/>
  <c r="AI45" i="94"/>
  <c r="AG45" i="94"/>
  <c r="AF45" i="94"/>
  <c r="AE45" i="94"/>
  <c r="AC45" i="94"/>
  <c r="AB45" i="94"/>
  <c r="AA45" i="94"/>
  <c r="Z45" i="94"/>
  <c r="Y45" i="94"/>
  <c r="X45" i="94"/>
  <c r="P45" i="94"/>
  <c r="O45" i="94"/>
  <c r="N45" i="94"/>
  <c r="M45" i="94"/>
  <c r="L45" i="94"/>
  <c r="K45" i="94"/>
  <c r="J45" i="94"/>
  <c r="I45" i="94"/>
  <c r="H45" i="94"/>
  <c r="AN44" i="94"/>
  <c r="AM44" i="94"/>
  <c r="AL44" i="94"/>
  <c r="AK44" i="94"/>
  <c r="AJ44" i="94"/>
  <c r="AI44" i="94"/>
  <c r="AG44" i="94"/>
  <c r="AF44" i="94"/>
  <c r="AE44" i="94"/>
  <c r="AC44" i="94"/>
  <c r="AB44" i="94"/>
  <c r="AA44" i="94"/>
  <c r="Z44" i="94"/>
  <c r="Y44" i="94"/>
  <c r="X44" i="94"/>
  <c r="P44" i="94"/>
  <c r="O44" i="94"/>
  <c r="N44" i="94"/>
  <c r="M44" i="94"/>
  <c r="L44" i="94"/>
  <c r="K44" i="94"/>
  <c r="J44" i="94"/>
  <c r="I44" i="94"/>
  <c r="H44" i="94"/>
  <c r="AN43" i="94"/>
  <c r="AM43" i="94"/>
  <c r="AL43" i="94"/>
  <c r="AK43" i="94"/>
  <c r="AJ43" i="94"/>
  <c r="AI43" i="94"/>
  <c r="AG43" i="94"/>
  <c r="AF43" i="94"/>
  <c r="AE43" i="94"/>
  <c r="AC43" i="94"/>
  <c r="AB43" i="94"/>
  <c r="AA43" i="94"/>
  <c r="Z43" i="94"/>
  <c r="Y43" i="94"/>
  <c r="X43" i="94"/>
  <c r="P43" i="94"/>
  <c r="O43" i="94"/>
  <c r="N43" i="94"/>
  <c r="M43" i="94"/>
  <c r="L43" i="94"/>
  <c r="K43" i="94"/>
  <c r="J43" i="94"/>
  <c r="I43" i="94"/>
  <c r="H43" i="94"/>
  <c r="AN42" i="94"/>
  <c r="AM42" i="94"/>
  <c r="AL42" i="94"/>
  <c r="AK42" i="94"/>
  <c r="AJ42" i="94"/>
  <c r="AI42" i="94"/>
  <c r="AG42" i="94"/>
  <c r="AF42" i="94"/>
  <c r="AE42" i="94"/>
  <c r="AC42" i="94"/>
  <c r="AB42" i="94"/>
  <c r="AA42" i="94"/>
  <c r="Z42" i="94"/>
  <c r="Y42" i="94"/>
  <c r="X42" i="94"/>
  <c r="P42" i="94"/>
  <c r="O42" i="94"/>
  <c r="N42" i="94"/>
  <c r="M42" i="94"/>
  <c r="L42" i="94"/>
  <c r="K42" i="94"/>
  <c r="J42" i="94"/>
  <c r="I42" i="94"/>
  <c r="H42" i="94"/>
  <c r="AN41" i="94"/>
  <c r="AM41" i="94"/>
  <c r="AL41" i="94"/>
  <c r="AK41" i="94"/>
  <c r="AJ41" i="94"/>
  <c r="AI41" i="94"/>
  <c r="AG41" i="94"/>
  <c r="AF41" i="94"/>
  <c r="AE41" i="94"/>
  <c r="AC41" i="94"/>
  <c r="AB41" i="94"/>
  <c r="AA41" i="94"/>
  <c r="Z41" i="94"/>
  <c r="Y41" i="94"/>
  <c r="X41" i="94"/>
  <c r="P41" i="94"/>
  <c r="O41" i="94"/>
  <c r="N41" i="94"/>
  <c r="M41" i="94"/>
  <c r="L41" i="94"/>
  <c r="K41" i="94"/>
  <c r="J41" i="94"/>
  <c r="I41" i="94"/>
  <c r="H41" i="94"/>
  <c r="AN40" i="94"/>
  <c r="AM40" i="94"/>
  <c r="AL40" i="94"/>
  <c r="AK40" i="94"/>
  <c r="AJ40" i="94"/>
  <c r="AI40" i="94"/>
  <c r="AG40" i="94"/>
  <c r="AF40" i="94"/>
  <c r="AE40" i="94"/>
  <c r="AC40" i="94"/>
  <c r="AB40" i="94"/>
  <c r="AA40" i="94"/>
  <c r="Z40" i="94"/>
  <c r="Y40" i="94"/>
  <c r="X40" i="94"/>
  <c r="P40" i="94"/>
  <c r="O40" i="94"/>
  <c r="N40" i="94"/>
  <c r="M40" i="94"/>
  <c r="L40" i="94"/>
  <c r="L63" i="94" s="1"/>
  <c r="K40" i="94"/>
  <c r="J40" i="94"/>
  <c r="I40" i="94"/>
  <c r="H40" i="94"/>
  <c r="AI38" i="94"/>
  <c r="AN33" i="94"/>
  <c r="AM33" i="94"/>
  <c r="AL33" i="94"/>
  <c r="AK33" i="94"/>
  <c r="AJ33" i="94"/>
  <c r="AI33" i="94"/>
  <c r="AG33" i="94"/>
  <c r="AF33" i="94"/>
  <c r="AE33" i="94"/>
  <c r="P33" i="94"/>
  <c r="O33" i="94"/>
  <c r="N33" i="94"/>
  <c r="W32" i="94"/>
  <c r="AC32" i="94" s="1"/>
  <c r="V32" i="94"/>
  <c r="U32" i="94"/>
  <c r="AA32" i="94" s="1"/>
  <c r="T32" i="94"/>
  <c r="S32" i="94"/>
  <c r="Y32" i="94" s="1"/>
  <c r="R32" i="94"/>
  <c r="X32" i="94" s="1"/>
  <c r="G32" i="94"/>
  <c r="F32" i="94"/>
  <c r="L32" i="94" s="1"/>
  <c r="E32" i="94"/>
  <c r="D32" i="94"/>
  <c r="J32" i="94" s="1"/>
  <c r="C32" i="94"/>
  <c r="B32" i="94"/>
  <c r="H32" i="94" s="1"/>
  <c r="AN31" i="94"/>
  <c r="AM31" i="94"/>
  <c r="AL31" i="94"/>
  <c r="AK31" i="94"/>
  <c r="AJ31" i="94"/>
  <c r="AI31" i="94"/>
  <c r="AG31" i="94"/>
  <c r="AF31" i="94"/>
  <c r="AE31" i="94"/>
  <c r="AC31" i="94"/>
  <c r="AB31" i="94"/>
  <c r="AA31" i="94"/>
  <c r="Z31" i="94"/>
  <c r="Y31" i="94"/>
  <c r="X31" i="94"/>
  <c r="P31" i="94"/>
  <c r="O31" i="94"/>
  <c r="N31" i="94"/>
  <c r="M31" i="94"/>
  <c r="L31" i="94"/>
  <c r="K31" i="94"/>
  <c r="J31" i="94"/>
  <c r="I31" i="94"/>
  <c r="H31" i="94"/>
  <c r="AN30" i="94"/>
  <c r="AM30" i="94"/>
  <c r="AL30" i="94"/>
  <c r="AK30" i="94"/>
  <c r="AJ30" i="94"/>
  <c r="AI30" i="94"/>
  <c r="AG30" i="94"/>
  <c r="AF30" i="94"/>
  <c r="AE30" i="94"/>
  <c r="AC30" i="94"/>
  <c r="AB30" i="94"/>
  <c r="AA30" i="94"/>
  <c r="Z30" i="94"/>
  <c r="Y30" i="94"/>
  <c r="X30" i="94"/>
  <c r="P30" i="94"/>
  <c r="O30" i="94"/>
  <c r="N30" i="94"/>
  <c r="M30" i="94"/>
  <c r="L30" i="94"/>
  <c r="K30" i="94"/>
  <c r="J30" i="94"/>
  <c r="I30" i="94"/>
  <c r="H30" i="94"/>
  <c r="AN29" i="94"/>
  <c r="AM29" i="94"/>
  <c r="AL29" i="94"/>
  <c r="AK29" i="94"/>
  <c r="AJ29" i="94"/>
  <c r="AI29" i="94"/>
  <c r="AG29" i="94"/>
  <c r="AF29" i="94"/>
  <c r="AE29" i="94"/>
  <c r="AC29" i="94"/>
  <c r="AB29" i="94"/>
  <c r="AA29" i="94"/>
  <c r="Z29" i="94"/>
  <c r="Y29" i="94"/>
  <c r="X29" i="94"/>
  <c r="P29" i="94"/>
  <c r="O29" i="94"/>
  <c r="N29" i="94"/>
  <c r="M29" i="94"/>
  <c r="L29" i="94"/>
  <c r="K29" i="94"/>
  <c r="J29" i="94"/>
  <c r="I29" i="94"/>
  <c r="H29" i="94"/>
  <c r="AN28" i="94"/>
  <c r="AM28" i="94"/>
  <c r="AL28" i="94"/>
  <c r="AK28" i="94"/>
  <c r="AJ28" i="94"/>
  <c r="AI28" i="94"/>
  <c r="AG28" i="94"/>
  <c r="AF28" i="94"/>
  <c r="AE28" i="94"/>
  <c r="AC28" i="94"/>
  <c r="AB28" i="94"/>
  <c r="AA28" i="94"/>
  <c r="Z28" i="94"/>
  <c r="Y28" i="94"/>
  <c r="X28" i="94"/>
  <c r="P28" i="94"/>
  <c r="O28" i="94"/>
  <c r="N28" i="94"/>
  <c r="M28" i="94"/>
  <c r="L28" i="94"/>
  <c r="K28" i="94"/>
  <c r="J28" i="94"/>
  <c r="I28" i="94"/>
  <c r="H28" i="94"/>
  <c r="AN27" i="94"/>
  <c r="AM27" i="94"/>
  <c r="AL27" i="94"/>
  <c r="AK27" i="94"/>
  <c r="AJ27" i="94"/>
  <c r="AI27" i="94"/>
  <c r="AG27" i="94"/>
  <c r="AF27" i="94"/>
  <c r="AE27" i="94"/>
  <c r="AC27" i="94"/>
  <c r="AB27" i="94"/>
  <c r="AA27" i="94"/>
  <c r="Z27" i="94"/>
  <c r="Y27" i="94"/>
  <c r="X27" i="94"/>
  <c r="P27" i="94"/>
  <c r="O27" i="94"/>
  <c r="N27" i="94"/>
  <c r="M27" i="94"/>
  <c r="L27" i="94"/>
  <c r="K27" i="94"/>
  <c r="J27" i="94"/>
  <c r="I27" i="94"/>
  <c r="H27" i="94"/>
  <c r="AN26" i="94"/>
  <c r="AM26" i="94"/>
  <c r="AL26" i="94"/>
  <c r="AK26" i="94"/>
  <c r="AJ26" i="94"/>
  <c r="AI26" i="94"/>
  <c r="AG26" i="94"/>
  <c r="AF26" i="94"/>
  <c r="AE26" i="94"/>
  <c r="AC26" i="94"/>
  <c r="AB26" i="94"/>
  <c r="AA26" i="94"/>
  <c r="Z26" i="94"/>
  <c r="Y26" i="94"/>
  <c r="X26" i="94"/>
  <c r="P26" i="94"/>
  <c r="O26" i="94"/>
  <c r="N26" i="94"/>
  <c r="M26" i="94"/>
  <c r="L26" i="94"/>
  <c r="K26" i="94"/>
  <c r="J26" i="94"/>
  <c r="I26" i="94"/>
  <c r="H26" i="94"/>
  <c r="AN25" i="94"/>
  <c r="AM25" i="94"/>
  <c r="AL25" i="94"/>
  <c r="AK25" i="94"/>
  <c r="AJ25" i="94"/>
  <c r="AI25" i="94"/>
  <c r="AG25" i="94"/>
  <c r="AF25" i="94"/>
  <c r="AE25" i="94"/>
  <c r="AC25" i="94"/>
  <c r="AB25" i="94"/>
  <c r="AA25" i="94"/>
  <c r="Z25" i="94"/>
  <c r="Y25" i="94"/>
  <c r="X25" i="94"/>
  <c r="P25" i="94"/>
  <c r="O25" i="94"/>
  <c r="N25" i="94"/>
  <c r="M25" i="94"/>
  <c r="L25" i="94"/>
  <c r="K25" i="94"/>
  <c r="J25" i="94"/>
  <c r="I25" i="94"/>
  <c r="H25" i="94"/>
  <c r="AN24" i="94"/>
  <c r="AM24" i="94"/>
  <c r="AL24" i="94"/>
  <c r="AK24" i="94"/>
  <c r="AJ24" i="94"/>
  <c r="AI24" i="94"/>
  <c r="AG24" i="94"/>
  <c r="AF24" i="94"/>
  <c r="AE24" i="94"/>
  <c r="AC24" i="94"/>
  <c r="AB24" i="94"/>
  <c r="AA24" i="94"/>
  <c r="Z24" i="94"/>
  <c r="Y24" i="94"/>
  <c r="X24" i="94"/>
  <c r="P24" i="94"/>
  <c r="O24" i="94"/>
  <c r="N24" i="94"/>
  <c r="M24" i="94"/>
  <c r="L24" i="94"/>
  <c r="K24" i="94"/>
  <c r="J24" i="94"/>
  <c r="I24" i="94"/>
  <c r="H24" i="94"/>
  <c r="AN23" i="94"/>
  <c r="AM23" i="94"/>
  <c r="AL23" i="94"/>
  <c r="AK23" i="94"/>
  <c r="AJ23" i="94"/>
  <c r="AI23" i="94"/>
  <c r="AG23" i="94"/>
  <c r="AF23" i="94"/>
  <c r="AE23" i="94"/>
  <c r="AC23" i="94"/>
  <c r="AB23" i="94"/>
  <c r="AA23" i="94"/>
  <c r="Z23" i="94"/>
  <c r="Y23" i="94"/>
  <c r="X23" i="94"/>
  <c r="P23" i="94"/>
  <c r="O23" i="94"/>
  <c r="N23" i="94"/>
  <c r="M23" i="94"/>
  <c r="L23" i="94"/>
  <c r="K23" i="94"/>
  <c r="J23" i="94"/>
  <c r="I23" i="94"/>
  <c r="H23" i="94"/>
  <c r="AN22" i="94"/>
  <c r="AM22" i="94"/>
  <c r="AL22" i="94"/>
  <c r="AK22" i="94"/>
  <c r="AJ22" i="94"/>
  <c r="AI22" i="94"/>
  <c r="AG22" i="94"/>
  <c r="AF22" i="94"/>
  <c r="AE22" i="94"/>
  <c r="AC22" i="94"/>
  <c r="AB22" i="94"/>
  <c r="AA22" i="94"/>
  <c r="Z22" i="94"/>
  <c r="Y22" i="94"/>
  <c r="X22" i="94"/>
  <c r="P22" i="94"/>
  <c r="O22" i="94"/>
  <c r="N22" i="94"/>
  <c r="M22" i="94"/>
  <c r="L22" i="94"/>
  <c r="K22" i="94"/>
  <c r="J22" i="94"/>
  <c r="I22" i="94"/>
  <c r="H22" i="94"/>
  <c r="AN21" i="94"/>
  <c r="AM21" i="94"/>
  <c r="AL21" i="94"/>
  <c r="AK21" i="94"/>
  <c r="AJ21" i="94"/>
  <c r="AI21" i="94"/>
  <c r="AG21" i="94"/>
  <c r="AF21" i="94"/>
  <c r="AE21" i="94"/>
  <c r="AC21" i="94"/>
  <c r="AB21" i="94"/>
  <c r="AA21" i="94"/>
  <c r="Z21" i="94"/>
  <c r="Y21" i="94"/>
  <c r="X21" i="94"/>
  <c r="P21" i="94"/>
  <c r="O21" i="94"/>
  <c r="N21" i="94"/>
  <c r="M21" i="94"/>
  <c r="L21" i="94"/>
  <c r="K21" i="94"/>
  <c r="J21" i="94"/>
  <c r="I21" i="94"/>
  <c r="H21" i="94"/>
  <c r="AN20" i="94"/>
  <c r="AM20" i="94"/>
  <c r="AL20" i="94"/>
  <c r="AK20" i="94"/>
  <c r="AJ20" i="94"/>
  <c r="AI20" i="94"/>
  <c r="AG20" i="94"/>
  <c r="AF20" i="94"/>
  <c r="AE20" i="94"/>
  <c r="AC20" i="94"/>
  <c r="AB20" i="94"/>
  <c r="AA20" i="94"/>
  <c r="Z20" i="94"/>
  <c r="Y20" i="94"/>
  <c r="X20" i="94"/>
  <c r="P20" i="94"/>
  <c r="O20" i="94"/>
  <c r="N20" i="94"/>
  <c r="M20" i="94"/>
  <c r="L20" i="94"/>
  <c r="K20" i="94"/>
  <c r="J20" i="94"/>
  <c r="I20" i="94"/>
  <c r="H20" i="94"/>
  <c r="AN19" i="94"/>
  <c r="AM19" i="94"/>
  <c r="AL19" i="94"/>
  <c r="AK19" i="94"/>
  <c r="AJ19" i="94"/>
  <c r="AI19" i="94"/>
  <c r="AG19" i="94"/>
  <c r="AF19" i="94"/>
  <c r="AE19" i="94"/>
  <c r="AC19" i="94"/>
  <c r="AB19" i="94"/>
  <c r="AA19" i="94"/>
  <c r="Z19" i="94"/>
  <c r="Y19" i="94"/>
  <c r="X19" i="94"/>
  <c r="P19" i="94"/>
  <c r="O19" i="94"/>
  <c r="N19" i="94"/>
  <c r="M19" i="94"/>
  <c r="L19" i="94"/>
  <c r="K19" i="94"/>
  <c r="J19" i="94"/>
  <c r="I19" i="94"/>
  <c r="H19" i="94"/>
  <c r="AN18" i="94"/>
  <c r="AM18" i="94"/>
  <c r="AL18" i="94"/>
  <c r="AK18" i="94"/>
  <c r="AJ18" i="94"/>
  <c r="AI18" i="94"/>
  <c r="AG18" i="94"/>
  <c r="AF18" i="94"/>
  <c r="AE18" i="94"/>
  <c r="AC18" i="94"/>
  <c r="AB18" i="94"/>
  <c r="AA18" i="94"/>
  <c r="Z18" i="94"/>
  <c r="Y18" i="94"/>
  <c r="X18" i="94"/>
  <c r="P18" i="94"/>
  <c r="O18" i="94"/>
  <c r="N18" i="94"/>
  <c r="M18" i="94"/>
  <c r="L18" i="94"/>
  <c r="K18" i="94"/>
  <c r="J18" i="94"/>
  <c r="I18" i="94"/>
  <c r="H18" i="94"/>
  <c r="AN17" i="94"/>
  <c r="AM17" i="94"/>
  <c r="AL17" i="94"/>
  <c r="AK17" i="94"/>
  <c r="AJ17" i="94"/>
  <c r="AI17" i="94"/>
  <c r="AG17" i="94"/>
  <c r="AF17" i="94"/>
  <c r="AE17" i="94"/>
  <c r="AC17" i="94"/>
  <c r="AB17" i="94"/>
  <c r="AA17" i="94"/>
  <c r="Z17" i="94"/>
  <c r="Y17" i="94"/>
  <c r="X17" i="94"/>
  <c r="P17" i="94"/>
  <c r="O17" i="94"/>
  <c r="N17" i="94"/>
  <c r="M17" i="94"/>
  <c r="L17" i="94"/>
  <c r="K17" i="94"/>
  <c r="J17" i="94"/>
  <c r="I17" i="94"/>
  <c r="H17" i="94"/>
  <c r="AN16" i="94"/>
  <c r="AM16" i="94"/>
  <c r="AL16" i="94"/>
  <c r="AK16" i="94"/>
  <c r="AJ16" i="94"/>
  <c r="AI16" i="94"/>
  <c r="AG16" i="94"/>
  <c r="AF16" i="94"/>
  <c r="AE16" i="94"/>
  <c r="AC16" i="94"/>
  <c r="AB16" i="94"/>
  <c r="AA16" i="94"/>
  <c r="Z16" i="94"/>
  <c r="Y16" i="94"/>
  <c r="X16" i="94"/>
  <c r="P16" i="94"/>
  <c r="O16" i="94"/>
  <c r="N16" i="94"/>
  <c r="M16" i="94"/>
  <c r="L16" i="94"/>
  <c r="K16" i="94"/>
  <c r="J16" i="94"/>
  <c r="I16" i="94"/>
  <c r="H16" i="94"/>
  <c r="AN15" i="94"/>
  <c r="AM15" i="94"/>
  <c r="AL15" i="94"/>
  <c r="AK15" i="94"/>
  <c r="AJ15" i="94"/>
  <c r="AI15" i="94"/>
  <c r="AG15" i="94"/>
  <c r="AF15" i="94"/>
  <c r="AE15" i="94"/>
  <c r="AC15" i="94"/>
  <c r="AB15" i="94"/>
  <c r="AA15" i="94"/>
  <c r="Z15" i="94"/>
  <c r="Y15" i="94"/>
  <c r="X15" i="94"/>
  <c r="P15" i="94"/>
  <c r="O15" i="94"/>
  <c r="N15" i="94"/>
  <c r="M15" i="94"/>
  <c r="L15" i="94"/>
  <c r="K15" i="94"/>
  <c r="J15" i="94"/>
  <c r="I15" i="94"/>
  <c r="H15" i="94"/>
  <c r="AN14" i="94"/>
  <c r="AM14" i="94"/>
  <c r="AL14" i="94"/>
  <c r="AK14" i="94"/>
  <c r="AJ14" i="94"/>
  <c r="AI14" i="94"/>
  <c r="AG14" i="94"/>
  <c r="AF14" i="94"/>
  <c r="AE14" i="94"/>
  <c r="AC14" i="94"/>
  <c r="AB14" i="94"/>
  <c r="AA14" i="94"/>
  <c r="Z14" i="94"/>
  <c r="Y14" i="94"/>
  <c r="X14" i="94"/>
  <c r="P14" i="94"/>
  <c r="O14" i="94"/>
  <c r="N14" i="94"/>
  <c r="M14" i="94"/>
  <c r="L14" i="94"/>
  <c r="K14" i="94"/>
  <c r="J14" i="94"/>
  <c r="I14" i="94"/>
  <c r="H14" i="94"/>
  <c r="AN13" i="94"/>
  <c r="AM13" i="94"/>
  <c r="AL13" i="94"/>
  <c r="AK13" i="94"/>
  <c r="AJ13" i="94"/>
  <c r="AI13" i="94"/>
  <c r="AG13" i="94"/>
  <c r="AF13" i="94"/>
  <c r="AE13" i="94"/>
  <c r="AC13" i="94"/>
  <c r="AB13" i="94"/>
  <c r="AA13" i="94"/>
  <c r="Z13" i="94"/>
  <c r="Y13" i="94"/>
  <c r="X13" i="94"/>
  <c r="P13" i="94"/>
  <c r="O13" i="94"/>
  <c r="N13" i="94"/>
  <c r="M13" i="94"/>
  <c r="L13" i="94"/>
  <c r="K13" i="94"/>
  <c r="J13" i="94"/>
  <c r="I13" i="94"/>
  <c r="H13" i="94"/>
  <c r="AN12" i="94"/>
  <c r="AM12" i="94"/>
  <c r="AL12" i="94"/>
  <c r="AK12" i="94"/>
  <c r="AJ12" i="94"/>
  <c r="AI12" i="94"/>
  <c r="AG12" i="94"/>
  <c r="AF12" i="94"/>
  <c r="AE12" i="94"/>
  <c r="AC12" i="94"/>
  <c r="AB12" i="94"/>
  <c r="AA12" i="94"/>
  <c r="Z12" i="94"/>
  <c r="Y12" i="94"/>
  <c r="X12" i="94"/>
  <c r="P12" i="94"/>
  <c r="O12" i="94"/>
  <c r="N12" i="94"/>
  <c r="M12" i="94"/>
  <c r="L12" i="94"/>
  <c r="K12" i="94"/>
  <c r="J12" i="94"/>
  <c r="I12" i="94"/>
  <c r="H12" i="94"/>
  <c r="AN11" i="94"/>
  <c r="AM11" i="94"/>
  <c r="AL11" i="94"/>
  <c r="AK11" i="94"/>
  <c r="AJ11" i="94"/>
  <c r="AI11" i="94"/>
  <c r="AG11" i="94"/>
  <c r="AF11" i="94"/>
  <c r="AE11" i="94"/>
  <c r="AC11" i="94"/>
  <c r="AB11" i="94"/>
  <c r="AA11" i="94"/>
  <c r="Z11" i="94"/>
  <c r="Y11" i="94"/>
  <c r="X11" i="94"/>
  <c r="P11" i="94"/>
  <c r="O11" i="94"/>
  <c r="N11" i="94"/>
  <c r="M11" i="94"/>
  <c r="L11" i="94"/>
  <c r="K11" i="94"/>
  <c r="J11" i="94"/>
  <c r="I11" i="94"/>
  <c r="H11" i="94"/>
  <c r="AN10" i="94"/>
  <c r="AM10" i="94"/>
  <c r="AL10" i="94"/>
  <c r="AK10" i="94"/>
  <c r="AJ10" i="94"/>
  <c r="AI10" i="94"/>
  <c r="AG10" i="94"/>
  <c r="AF10" i="94"/>
  <c r="AE10" i="94"/>
  <c r="AC10" i="94"/>
  <c r="AB10" i="94"/>
  <c r="AA10" i="94"/>
  <c r="Z10" i="94"/>
  <c r="Y10" i="94"/>
  <c r="X10" i="94"/>
  <c r="P10" i="94"/>
  <c r="O10" i="94"/>
  <c r="N10" i="94"/>
  <c r="M10" i="94"/>
  <c r="L10" i="94"/>
  <c r="K10" i="94"/>
  <c r="J10" i="94"/>
  <c r="I10" i="94"/>
  <c r="H10" i="94"/>
  <c r="AN9" i="94"/>
  <c r="AM9" i="94"/>
  <c r="AL9" i="94"/>
  <c r="AK9" i="94"/>
  <c r="AJ9" i="94"/>
  <c r="AI9" i="94"/>
  <c r="AG9" i="94"/>
  <c r="AF9" i="94"/>
  <c r="AE9" i="94"/>
  <c r="AC9" i="94"/>
  <c r="AB9" i="94"/>
  <c r="AA9" i="94"/>
  <c r="Z9" i="94"/>
  <c r="Y9" i="94"/>
  <c r="X9" i="94"/>
  <c r="P9" i="94"/>
  <c r="O9" i="94"/>
  <c r="N9" i="94"/>
  <c r="M9" i="94"/>
  <c r="L9" i="94"/>
  <c r="K9" i="94"/>
  <c r="J9" i="94"/>
  <c r="I9" i="94"/>
  <c r="H9" i="94"/>
  <c r="AN8" i="94"/>
  <c r="AM8" i="94"/>
  <c r="AL8" i="94"/>
  <c r="AK8" i="94"/>
  <c r="AJ8" i="94"/>
  <c r="AI8" i="94"/>
  <c r="AG8" i="94"/>
  <c r="AF8" i="94"/>
  <c r="AE8" i="94"/>
  <c r="AC8" i="94"/>
  <c r="AB8" i="94"/>
  <c r="AA8" i="94"/>
  <c r="Z8" i="94"/>
  <c r="Y8" i="94"/>
  <c r="X8" i="94"/>
  <c r="P8" i="94"/>
  <c r="O8" i="94"/>
  <c r="N8" i="94"/>
  <c r="M8" i="94"/>
  <c r="L8" i="94"/>
  <c r="K8" i="94"/>
  <c r="J8" i="94"/>
  <c r="I8" i="94"/>
  <c r="H8" i="94"/>
  <c r="AN7" i="94"/>
  <c r="AM7" i="94"/>
  <c r="AL7" i="94"/>
  <c r="AK7" i="94"/>
  <c r="AJ7" i="94"/>
  <c r="AI7" i="94"/>
  <c r="AG7" i="94"/>
  <c r="AF7" i="94"/>
  <c r="AE7" i="94"/>
  <c r="AC7" i="94"/>
  <c r="AB7" i="94"/>
  <c r="AA7" i="94"/>
  <c r="AA33" i="94" s="1"/>
  <c r="Z7" i="94"/>
  <c r="Y7" i="94"/>
  <c r="X7" i="94"/>
  <c r="P7" i="94"/>
  <c r="O7" i="94"/>
  <c r="N7" i="94"/>
  <c r="M7" i="94"/>
  <c r="L7" i="94"/>
  <c r="K7" i="94"/>
  <c r="J7" i="94"/>
  <c r="I7" i="94"/>
  <c r="H7" i="94"/>
  <c r="N94" i="36"/>
  <c r="O94" i="36"/>
  <c r="P94" i="36"/>
  <c r="N95" i="36"/>
  <c r="O95" i="36"/>
  <c r="P95" i="36"/>
  <c r="N70" i="36"/>
  <c r="O70" i="36"/>
  <c r="P70" i="36"/>
  <c r="N71" i="36"/>
  <c r="O71" i="36"/>
  <c r="P71" i="36"/>
  <c r="N72" i="36"/>
  <c r="O72" i="36"/>
  <c r="P72" i="36"/>
  <c r="N73" i="36"/>
  <c r="O73" i="36"/>
  <c r="P73" i="36"/>
  <c r="N74" i="36"/>
  <c r="O74" i="36"/>
  <c r="P74" i="36"/>
  <c r="N75" i="36"/>
  <c r="O75" i="36"/>
  <c r="P75" i="36"/>
  <c r="N76" i="36"/>
  <c r="O76" i="36"/>
  <c r="P76" i="36"/>
  <c r="H70" i="36"/>
  <c r="I70" i="36"/>
  <c r="J70" i="36"/>
  <c r="K70" i="36"/>
  <c r="L70" i="36"/>
  <c r="M70" i="36"/>
  <c r="H71" i="36"/>
  <c r="I71" i="36"/>
  <c r="J71" i="36"/>
  <c r="K71" i="36"/>
  <c r="L71" i="36"/>
  <c r="M71" i="36"/>
  <c r="H72" i="36"/>
  <c r="I72" i="36"/>
  <c r="J72" i="36"/>
  <c r="K72" i="36"/>
  <c r="L72" i="36"/>
  <c r="M72" i="36"/>
  <c r="H73" i="36"/>
  <c r="I73" i="36"/>
  <c r="J73" i="36"/>
  <c r="K73" i="36"/>
  <c r="L73" i="36"/>
  <c r="M73" i="36"/>
  <c r="H74" i="36"/>
  <c r="I74" i="36"/>
  <c r="J74" i="36"/>
  <c r="K74" i="36"/>
  <c r="L74" i="36"/>
  <c r="M74" i="36"/>
  <c r="H75" i="36"/>
  <c r="I75" i="36"/>
  <c r="J75" i="36"/>
  <c r="K75" i="36"/>
  <c r="L75" i="36"/>
  <c r="M75" i="36"/>
  <c r="H76" i="36"/>
  <c r="I76" i="36"/>
  <c r="J76" i="36"/>
  <c r="K76" i="36"/>
  <c r="L76" i="36"/>
  <c r="M76" i="36"/>
  <c r="H77" i="36"/>
  <c r="I77" i="36"/>
  <c r="J77" i="36"/>
  <c r="K77" i="36"/>
  <c r="L77" i="36"/>
  <c r="M77" i="36"/>
  <c r="H78" i="36"/>
  <c r="I78" i="36"/>
  <c r="J78" i="36"/>
  <c r="K78" i="36"/>
  <c r="L78" i="36"/>
  <c r="M78" i="36"/>
  <c r="H79" i="36"/>
  <c r="I79" i="36"/>
  <c r="J79" i="36"/>
  <c r="K79" i="36"/>
  <c r="L79" i="36"/>
  <c r="M79" i="36"/>
  <c r="H80" i="36"/>
  <c r="I80" i="36"/>
  <c r="J80" i="36"/>
  <c r="K80" i="36"/>
  <c r="L80" i="36"/>
  <c r="M80" i="36"/>
  <c r="H81" i="36"/>
  <c r="I81" i="36"/>
  <c r="J81" i="36"/>
  <c r="K81" i="36"/>
  <c r="L81" i="36"/>
  <c r="M81" i="36"/>
  <c r="H82" i="36"/>
  <c r="I82" i="36"/>
  <c r="J82" i="36"/>
  <c r="K82" i="36"/>
  <c r="L82" i="36"/>
  <c r="M82" i="36"/>
  <c r="H83" i="36"/>
  <c r="I83" i="36"/>
  <c r="J83" i="36"/>
  <c r="K83" i="36"/>
  <c r="L83" i="36"/>
  <c r="M83" i="36"/>
  <c r="H84" i="36"/>
  <c r="I84" i="36"/>
  <c r="J84" i="36"/>
  <c r="K84" i="36"/>
  <c r="L84" i="36"/>
  <c r="M84" i="36"/>
  <c r="H85" i="36"/>
  <c r="I85" i="36"/>
  <c r="J85" i="36"/>
  <c r="K85" i="36"/>
  <c r="L85" i="36"/>
  <c r="M85" i="36"/>
  <c r="H86" i="36"/>
  <c r="I86" i="36"/>
  <c r="J86" i="36"/>
  <c r="K86" i="36"/>
  <c r="L86" i="36"/>
  <c r="M86" i="36"/>
  <c r="H87" i="36"/>
  <c r="I87" i="36"/>
  <c r="J87" i="36"/>
  <c r="K87" i="36"/>
  <c r="L87" i="36"/>
  <c r="M87" i="36"/>
  <c r="H88" i="36"/>
  <c r="I88" i="36"/>
  <c r="J88" i="36"/>
  <c r="K88" i="36"/>
  <c r="L88" i="36"/>
  <c r="M88" i="36"/>
  <c r="H89" i="36"/>
  <c r="I89" i="36"/>
  <c r="J89" i="36"/>
  <c r="K89" i="36"/>
  <c r="L89" i="36"/>
  <c r="M89" i="36"/>
  <c r="H90" i="36"/>
  <c r="I90" i="36"/>
  <c r="J90" i="36"/>
  <c r="K90" i="36"/>
  <c r="L90" i="36"/>
  <c r="M90" i="36"/>
  <c r="H91" i="36"/>
  <c r="I91" i="36"/>
  <c r="J91" i="36"/>
  <c r="K91" i="36"/>
  <c r="L91" i="36"/>
  <c r="M91" i="36"/>
  <c r="H92" i="36"/>
  <c r="I92" i="36"/>
  <c r="J92" i="36"/>
  <c r="K92" i="36"/>
  <c r="L92" i="36"/>
  <c r="M92" i="36"/>
  <c r="H93" i="36"/>
  <c r="I93" i="36"/>
  <c r="J93" i="36"/>
  <c r="K93" i="36"/>
  <c r="L93" i="36"/>
  <c r="M93" i="36"/>
  <c r="H94" i="36"/>
  <c r="I94" i="36"/>
  <c r="J94" i="36"/>
  <c r="K94" i="36"/>
  <c r="L94" i="36"/>
  <c r="M94" i="36"/>
  <c r="H95" i="36"/>
  <c r="I95" i="36"/>
  <c r="J95" i="36"/>
  <c r="K95" i="36"/>
  <c r="L95" i="36"/>
  <c r="M95" i="36"/>
  <c r="AI94" i="36"/>
  <c r="AJ94" i="36"/>
  <c r="AK94" i="36"/>
  <c r="AL94" i="36"/>
  <c r="AM94" i="36"/>
  <c r="AN94" i="36"/>
  <c r="AI95" i="36"/>
  <c r="AJ95" i="36"/>
  <c r="AK95" i="36"/>
  <c r="AL95" i="36"/>
  <c r="AM95" i="36"/>
  <c r="AN95" i="36"/>
  <c r="AE94" i="36"/>
  <c r="AF94" i="36"/>
  <c r="AG94" i="36"/>
  <c r="AE95" i="36"/>
  <c r="AF95" i="36"/>
  <c r="AG95" i="36"/>
  <c r="Y70" i="36"/>
  <c r="Z70" i="36"/>
  <c r="AA70" i="36"/>
  <c r="AB70" i="36"/>
  <c r="AC70" i="36"/>
  <c r="Y71" i="36"/>
  <c r="Z71" i="36"/>
  <c r="AA71" i="36"/>
  <c r="AB71" i="36"/>
  <c r="AC71" i="36"/>
  <c r="Y72" i="36"/>
  <c r="Z72" i="36"/>
  <c r="AA72" i="36"/>
  <c r="AB72" i="36"/>
  <c r="AC72" i="36"/>
  <c r="Y73" i="36"/>
  <c r="Z73" i="36"/>
  <c r="AA73" i="36"/>
  <c r="AB73" i="36"/>
  <c r="AC73" i="36"/>
  <c r="Y74" i="36"/>
  <c r="Z74" i="36"/>
  <c r="AA74" i="36"/>
  <c r="AB74" i="36"/>
  <c r="AC74" i="36"/>
  <c r="Y75" i="36"/>
  <c r="Z75" i="36"/>
  <c r="AA75" i="36"/>
  <c r="AB75" i="36"/>
  <c r="AC75" i="36"/>
  <c r="Y76" i="36"/>
  <c r="Z76" i="36"/>
  <c r="AA76" i="36"/>
  <c r="AB76" i="36"/>
  <c r="AC76" i="36"/>
  <c r="Y77" i="36"/>
  <c r="Z77" i="36"/>
  <c r="AA77" i="36"/>
  <c r="AB77" i="36"/>
  <c r="AC77" i="36"/>
  <c r="Y78" i="36"/>
  <c r="Z78" i="36"/>
  <c r="AA78" i="36"/>
  <c r="AB78" i="36"/>
  <c r="AC78" i="36"/>
  <c r="Y79" i="36"/>
  <c r="Z79" i="36"/>
  <c r="AA79" i="36"/>
  <c r="AB79" i="36"/>
  <c r="AC79" i="36"/>
  <c r="Y80" i="36"/>
  <c r="Z80" i="36"/>
  <c r="AA80" i="36"/>
  <c r="AB80" i="36"/>
  <c r="AC80" i="36"/>
  <c r="Y81" i="36"/>
  <c r="Z81" i="36"/>
  <c r="AA81" i="36"/>
  <c r="AB81" i="36"/>
  <c r="AC81" i="36"/>
  <c r="Y82" i="36"/>
  <c r="Z82" i="36"/>
  <c r="AA82" i="36"/>
  <c r="AB82" i="36"/>
  <c r="AC82" i="36"/>
  <c r="Y83" i="36"/>
  <c r="Z83" i="36"/>
  <c r="AA83" i="36"/>
  <c r="AB83" i="36"/>
  <c r="AC83" i="36"/>
  <c r="Y84" i="36"/>
  <c r="Z84" i="36"/>
  <c r="AA84" i="36"/>
  <c r="AB84" i="36"/>
  <c r="AC84" i="36"/>
  <c r="Y85" i="36"/>
  <c r="Z85" i="36"/>
  <c r="AA85" i="36"/>
  <c r="AB85" i="36"/>
  <c r="AC85" i="36"/>
  <c r="Y86" i="36"/>
  <c r="Z86" i="36"/>
  <c r="AA86" i="36"/>
  <c r="AB86" i="36"/>
  <c r="AC86" i="36"/>
  <c r="Y87" i="36"/>
  <c r="Z87" i="36"/>
  <c r="AA87" i="36"/>
  <c r="AB87" i="36"/>
  <c r="AC87" i="36"/>
  <c r="Y88" i="36"/>
  <c r="Z88" i="36"/>
  <c r="AA88" i="36"/>
  <c r="AB88" i="36"/>
  <c r="AC88" i="36"/>
  <c r="Y89" i="36"/>
  <c r="Z89" i="36"/>
  <c r="AA89" i="36"/>
  <c r="AB89" i="36"/>
  <c r="AC89" i="36"/>
  <c r="Y90" i="36"/>
  <c r="Z90" i="36"/>
  <c r="AA90" i="36"/>
  <c r="AB90" i="36"/>
  <c r="AC90" i="36"/>
  <c r="Y91" i="36"/>
  <c r="Z91" i="36"/>
  <c r="AA91" i="36"/>
  <c r="AB91" i="36"/>
  <c r="AC91" i="36"/>
  <c r="Y92" i="36"/>
  <c r="Z92" i="36"/>
  <c r="AA92" i="36"/>
  <c r="AB92" i="36"/>
  <c r="AC92" i="36"/>
  <c r="Y93" i="36"/>
  <c r="Z93" i="36"/>
  <c r="AA93" i="36"/>
  <c r="AB93" i="36"/>
  <c r="AC93" i="36"/>
  <c r="Y94" i="36"/>
  <c r="Z94" i="36"/>
  <c r="AA94" i="36"/>
  <c r="AB94" i="36"/>
  <c r="AC94" i="36"/>
  <c r="Y95" i="36"/>
  <c r="Z95" i="36"/>
  <c r="AA95" i="36"/>
  <c r="AB95" i="36"/>
  <c r="AC95" i="36"/>
  <c r="AC69" i="36"/>
  <c r="AB69" i="36"/>
  <c r="AA69" i="36"/>
  <c r="Z69" i="36"/>
  <c r="Y69" i="36"/>
  <c r="M69" i="36"/>
  <c r="L69" i="36"/>
  <c r="K69" i="36"/>
  <c r="J69" i="36"/>
  <c r="I69" i="36"/>
  <c r="H69" i="36"/>
  <c r="X41" i="36"/>
  <c r="Y41" i="36"/>
  <c r="Z41" i="36"/>
  <c r="AA41" i="36"/>
  <c r="AB41" i="36"/>
  <c r="AC41" i="36"/>
  <c r="X42" i="36"/>
  <c r="Y42" i="36"/>
  <c r="Z42" i="36"/>
  <c r="AA42" i="36"/>
  <c r="AB42" i="36"/>
  <c r="AC42" i="36"/>
  <c r="X43" i="36"/>
  <c r="Y43" i="36"/>
  <c r="Z43" i="36"/>
  <c r="AA43" i="36"/>
  <c r="AB43" i="36"/>
  <c r="AC43" i="36"/>
  <c r="X44" i="36"/>
  <c r="Y44" i="36"/>
  <c r="Z44" i="36"/>
  <c r="AA44" i="36"/>
  <c r="AB44" i="36"/>
  <c r="AC44" i="36"/>
  <c r="X45" i="36"/>
  <c r="Y45" i="36"/>
  <c r="Z45" i="36"/>
  <c r="AA45" i="36"/>
  <c r="AB45" i="36"/>
  <c r="AC45" i="36"/>
  <c r="X46" i="36"/>
  <c r="Y46" i="36"/>
  <c r="Z46" i="36"/>
  <c r="AA46" i="36"/>
  <c r="AB46" i="36"/>
  <c r="AC46" i="36"/>
  <c r="X47" i="36"/>
  <c r="Y47" i="36"/>
  <c r="Z47" i="36"/>
  <c r="AA47" i="36"/>
  <c r="AB47" i="36"/>
  <c r="AC47" i="36"/>
  <c r="X48" i="36"/>
  <c r="Y48" i="36"/>
  <c r="Z48" i="36"/>
  <c r="AA48" i="36"/>
  <c r="AB48" i="36"/>
  <c r="AC48" i="36"/>
  <c r="X49" i="36"/>
  <c r="Y49" i="36"/>
  <c r="Z49" i="36"/>
  <c r="AA49" i="36"/>
  <c r="AB49" i="36"/>
  <c r="AC49" i="36"/>
  <c r="X50" i="36"/>
  <c r="Y50" i="36"/>
  <c r="Z50" i="36"/>
  <c r="AA50" i="36"/>
  <c r="AB50" i="36"/>
  <c r="AC50" i="36"/>
  <c r="X51" i="36"/>
  <c r="Y51" i="36"/>
  <c r="Z51" i="36"/>
  <c r="AA51" i="36"/>
  <c r="AB51" i="36"/>
  <c r="AC51" i="36"/>
  <c r="X52" i="36"/>
  <c r="Y52" i="36"/>
  <c r="Z52" i="36"/>
  <c r="AA52" i="36"/>
  <c r="AB52" i="36"/>
  <c r="AC52" i="36"/>
  <c r="X53" i="36"/>
  <c r="Y53" i="36"/>
  <c r="Z53" i="36"/>
  <c r="AA53" i="36"/>
  <c r="AB53" i="36"/>
  <c r="AC53" i="36"/>
  <c r="X54" i="36"/>
  <c r="Y54" i="36"/>
  <c r="Z54" i="36"/>
  <c r="AA54" i="36"/>
  <c r="AB54" i="36"/>
  <c r="AC54" i="36"/>
  <c r="X55" i="36"/>
  <c r="Y55" i="36"/>
  <c r="Z55" i="36"/>
  <c r="AA55" i="36"/>
  <c r="AB55" i="36"/>
  <c r="AC55" i="36"/>
  <c r="X56" i="36"/>
  <c r="Y56" i="36"/>
  <c r="Z56" i="36"/>
  <c r="AA56" i="36"/>
  <c r="AB56" i="36"/>
  <c r="AC56" i="36"/>
  <c r="X57" i="36"/>
  <c r="Y57" i="36"/>
  <c r="Z57" i="36"/>
  <c r="AA57" i="36"/>
  <c r="AB57" i="36"/>
  <c r="AC57" i="36"/>
  <c r="X58" i="36"/>
  <c r="Y58" i="36"/>
  <c r="Z58" i="36"/>
  <c r="AA58" i="36"/>
  <c r="AB58" i="36"/>
  <c r="AC58" i="36"/>
  <c r="X59" i="36"/>
  <c r="Y59" i="36"/>
  <c r="Z59" i="36"/>
  <c r="AA59" i="36"/>
  <c r="AB59" i="36"/>
  <c r="AC59" i="36"/>
  <c r="X60" i="36"/>
  <c r="Y60" i="36"/>
  <c r="Z60" i="36"/>
  <c r="AA60" i="36"/>
  <c r="AB60" i="36"/>
  <c r="AC60" i="36"/>
  <c r="X61" i="36"/>
  <c r="Y61" i="36"/>
  <c r="Z61" i="36"/>
  <c r="AA61" i="36"/>
  <c r="AB61" i="36"/>
  <c r="AC61" i="36"/>
  <c r="AC40" i="36"/>
  <c r="AB40" i="36"/>
  <c r="AA40" i="36"/>
  <c r="Z40" i="36"/>
  <c r="Y40" i="36"/>
  <c r="X40" i="36"/>
  <c r="H41" i="36"/>
  <c r="I41" i="36"/>
  <c r="J41" i="36"/>
  <c r="K41" i="36"/>
  <c r="L41" i="36"/>
  <c r="M41" i="36"/>
  <c r="H42" i="36"/>
  <c r="I42" i="36"/>
  <c r="J42" i="36"/>
  <c r="K42" i="36"/>
  <c r="L42" i="36"/>
  <c r="M42" i="36"/>
  <c r="H43" i="36"/>
  <c r="I43" i="36"/>
  <c r="J43" i="36"/>
  <c r="K43" i="36"/>
  <c r="L43" i="36"/>
  <c r="M43" i="36"/>
  <c r="H44" i="36"/>
  <c r="I44" i="36"/>
  <c r="J44" i="36"/>
  <c r="K44" i="36"/>
  <c r="L44" i="36"/>
  <c r="M44" i="36"/>
  <c r="H45" i="36"/>
  <c r="I45" i="36"/>
  <c r="J45" i="36"/>
  <c r="K45" i="36"/>
  <c r="L45" i="36"/>
  <c r="M45" i="36"/>
  <c r="H46" i="36"/>
  <c r="I46" i="36"/>
  <c r="J46" i="36"/>
  <c r="K46" i="36"/>
  <c r="L46" i="36"/>
  <c r="M46" i="36"/>
  <c r="H47" i="36"/>
  <c r="I47" i="36"/>
  <c r="J47" i="36"/>
  <c r="K47" i="36"/>
  <c r="L47" i="36"/>
  <c r="M47" i="36"/>
  <c r="H48" i="36"/>
  <c r="I48" i="36"/>
  <c r="J48" i="36"/>
  <c r="K48" i="36"/>
  <c r="L48" i="36"/>
  <c r="M48" i="36"/>
  <c r="H49" i="36"/>
  <c r="I49" i="36"/>
  <c r="J49" i="36"/>
  <c r="K49" i="36"/>
  <c r="L49" i="36"/>
  <c r="M49" i="36"/>
  <c r="H50" i="36"/>
  <c r="I50" i="36"/>
  <c r="J50" i="36"/>
  <c r="K50" i="36"/>
  <c r="L50" i="36"/>
  <c r="M50" i="36"/>
  <c r="H51" i="36"/>
  <c r="I51" i="36"/>
  <c r="J51" i="36"/>
  <c r="K51" i="36"/>
  <c r="L51" i="36"/>
  <c r="M51" i="36"/>
  <c r="H52" i="36"/>
  <c r="I52" i="36"/>
  <c r="J52" i="36"/>
  <c r="K52" i="36"/>
  <c r="L52" i="36"/>
  <c r="M52" i="36"/>
  <c r="H53" i="36"/>
  <c r="I53" i="36"/>
  <c r="J53" i="36"/>
  <c r="K53" i="36"/>
  <c r="L53" i="36"/>
  <c r="M53" i="36"/>
  <c r="H54" i="36"/>
  <c r="I54" i="36"/>
  <c r="J54" i="36"/>
  <c r="K54" i="36"/>
  <c r="L54" i="36"/>
  <c r="M54" i="36"/>
  <c r="H55" i="36"/>
  <c r="I55" i="36"/>
  <c r="J55" i="36"/>
  <c r="K55" i="36"/>
  <c r="L55" i="36"/>
  <c r="M55" i="36"/>
  <c r="H56" i="36"/>
  <c r="I56" i="36"/>
  <c r="J56" i="36"/>
  <c r="K56" i="36"/>
  <c r="L56" i="36"/>
  <c r="M56" i="36"/>
  <c r="H57" i="36"/>
  <c r="I57" i="36"/>
  <c r="J57" i="36"/>
  <c r="K57" i="36"/>
  <c r="L57" i="36"/>
  <c r="M57" i="36"/>
  <c r="H58" i="36"/>
  <c r="I58" i="36"/>
  <c r="J58" i="36"/>
  <c r="K58" i="36"/>
  <c r="L58" i="36"/>
  <c r="M58" i="36"/>
  <c r="H59" i="36"/>
  <c r="I59" i="36"/>
  <c r="J59" i="36"/>
  <c r="K59" i="36"/>
  <c r="L59" i="36"/>
  <c r="M59" i="36"/>
  <c r="H60" i="36"/>
  <c r="I60" i="36"/>
  <c r="J60" i="36"/>
  <c r="K60" i="36"/>
  <c r="L60" i="36"/>
  <c r="M60" i="36"/>
  <c r="H61" i="36"/>
  <c r="I61" i="36"/>
  <c r="J61" i="36"/>
  <c r="K61" i="36"/>
  <c r="L61" i="36"/>
  <c r="M61" i="36"/>
  <c r="M40" i="36"/>
  <c r="L40" i="36"/>
  <c r="K40" i="36"/>
  <c r="J40" i="36"/>
  <c r="I40" i="36"/>
  <c r="H40" i="36"/>
  <c r="AN97" i="36"/>
  <c r="AM97" i="36"/>
  <c r="AL97" i="36"/>
  <c r="AK97" i="36"/>
  <c r="AJ97" i="36"/>
  <c r="AI97" i="36"/>
  <c r="AG97" i="36"/>
  <c r="AF97" i="36"/>
  <c r="AE97" i="36"/>
  <c r="P97" i="36"/>
  <c r="O97" i="36"/>
  <c r="N97" i="36"/>
  <c r="W96" i="36"/>
  <c r="AC96" i="36" s="1"/>
  <c r="V96" i="36"/>
  <c r="AB96" i="36" s="1"/>
  <c r="U96" i="36"/>
  <c r="AA96" i="36" s="1"/>
  <c r="T96" i="36"/>
  <c r="Z96" i="36" s="1"/>
  <c r="S96" i="36"/>
  <c r="Y96" i="36" s="1"/>
  <c r="R96" i="36"/>
  <c r="X96" i="36" s="1"/>
  <c r="G96" i="36"/>
  <c r="M96" i="36" s="1"/>
  <c r="F96" i="36"/>
  <c r="L96" i="36" s="1"/>
  <c r="E96" i="36"/>
  <c r="K96" i="36" s="1"/>
  <c r="D96" i="36"/>
  <c r="J96" i="36" s="1"/>
  <c r="C96" i="36"/>
  <c r="I96" i="36" s="1"/>
  <c r="B96" i="36"/>
  <c r="H96" i="36" s="1"/>
  <c r="AN93" i="36"/>
  <c r="AM93" i="36"/>
  <c r="AL93" i="36"/>
  <c r="AK93" i="36"/>
  <c r="AJ93" i="36"/>
  <c r="AI93" i="36"/>
  <c r="AG93" i="36"/>
  <c r="AF93" i="36"/>
  <c r="AE93" i="36"/>
  <c r="P93" i="36"/>
  <c r="O93" i="36"/>
  <c r="N93" i="36"/>
  <c r="AN92" i="36"/>
  <c r="AM92" i="36"/>
  <c r="AL92" i="36"/>
  <c r="AK92" i="36"/>
  <c r="AJ92" i="36"/>
  <c r="AI92" i="36"/>
  <c r="AG92" i="36"/>
  <c r="AF92" i="36"/>
  <c r="AE92" i="36"/>
  <c r="P92" i="36"/>
  <c r="O92" i="36"/>
  <c r="N92" i="36"/>
  <c r="AN91" i="36"/>
  <c r="AM91" i="36"/>
  <c r="AL91" i="36"/>
  <c r="AK91" i="36"/>
  <c r="AJ91" i="36"/>
  <c r="AI91" i="36"/>
  <c r="AG91" i="36"/>
  <c r="AF91" i="36"/>
  <c r="AE91" i="36"/>
  <c r="P91" i="36"/>
  <c r="O91" i="36"/>
  <c r="N91" i="36"/>
  <c r="AN90" i="36"/>
  <c r="AM90" i="36"/>
  <c r="AL90" i="36"/>
  <c r="AK90" i="36"/>
  <c r="AJ90" i="36"/>
  <c r="AI90" i="36"/>
  <c r="AG90" i="36"/>
  <c r="AF90" i="36"/>
  <c r="AE90" i="36"/>
  <c r="P90" i="36"/>
  <c r="O90" i="36"/>
  <c r="N90" i="36"/>
  <c r="AN89" i="36"/>
  <c r="AM89" i="36"/>
  <c r="AL89" i="36"/>
  <c r="AK89" i="36"/>
  <c r="AJ89" i="36"/>
  <c r="AI89" i="36"/>
  <c r="AG89" i="36"/>
  <c r="AF89" i="36"/>
  <c r="AE89" i="36"/>
  <c r="P89" i="36"/>
  <c r="O89" i="36"/>
  <c r="N89" i="36"/>
  <c r="AN88" i="36"/>
  <c r="AM88" i="36"/>
  <c r="AL88" i="36"/>
  <c r="AK88" i="36"/>
  <c r="AJ88" i="36"/>
  <c r="AI88" i="36"/>
  <c r="AG88" i="36"/>
  <c r="AF88" i="36"/>
  <c r="AE88" i="36"/>
  <c r="P88" i="36"/>
  <c r="O88" i="36"/>
  <c r="N88" i="36"/>
  <c r="AN87" i="36"/>
  <c r="AM87" i="36"/>
  <c r="AL87" i="36"/>
  <c r="AK87" i="36"/>
  <c r="AJ87" i="36"/>
  <c r="AI87" i="36"/>
  <c r="AG87" i="36"/>
  <c r="AF87" i="36"/>
  <c r="AE87" i="36"/>
  <c r="P87" i="36"/>
  <c r="O87" i="36"/>
  <c r="N87" i="36"/>
  <c r="AN86" i="36"/>
  <c r="AM86" i="36"/>
  <c r="AL86" i="36"/>
  <c r="AK86" i="36"/>
  <c r="AJ86" i="36"/>
  <c r="AI86" i="36"/>
  <c r="AG86" i="36"/>
  <c r="AF86" i="36"/>
  <c r="AE86" i="36"/>
  <c r="P86" i="36"/>
  <c r="O86" i="36"/>
  <c r="N86" i="36"/>
  <c r="AN85" i="36"/>
  <c r="AM85" i="36"/>
  <c r="AL85" i="36"/>
  <c r="AK85" i="36"/>
  <c r="AJ85" i="36"/>
  <c r="AI85" i="36"/>
  <c r="AG85" i="36"/>
  <c r="AF85" i="36"/>
  <c r="AE85" i="36"/>
  <c r="P85" i="36"/>
  <c r="O85" i="36"/>
  <c r="N85" i="36"/>
  <c r="AN84" i="36"/>
  <c r="AM84" i="36"/>
  <c r="AL84" i="36"/>
  <c r="AK84" i="36"/>
  <c r="AJ84" i="36"/>
  <c r="AI84" i="36"/>
  <c r="AG84" i="36"/>
  <c r="AF84" i="36"/>
  <c r="AE84" i="36"/>
  <c r="P84" i="36"/>
  <c r="O84" i="36"/>
  <c r="N84" i="36"/>
  <c r="AN83" i="36"/>
  <c r="AM83" i="36"/>
  <c r="AL83" i="36"/>
  <c r="AK83" i="36"/>
  <c r="AJ83" i="36"/>
  <c r="AI83" i="36"/>
  <c r="AG83" i="36"/>
  <c r="AF83" i="36"/>
  <c r="AE83" i="36"/>
  <c r="P83" i="36"/>
  <c r="O83" i="36"/>
  <c r="N83" i="36"/>
  <c r="AN82" i="36"/>
  <c r="AM82" i="36"/>
  <c r="AL82" i="36"/>
  <c r="AK82" i="36"/>
  <c r="AJ82" i="36"/>
  <c r="AI82" i="36"/>
  <c r="AG82" i="36"/>
  <c r="AF82" i="36"/>
  <c r="AE82" i="36"/>
  <c r="P82" i="36"/>
  <c r="O82" i="36"/>
  <c r="N82" i="36"/>
  <c r="AN81" i="36"/>
  <c r="AM81" i="36"/>
  <c r="AL81" i="36"/>
  <c r="AK81" i="36"/>
  <c r="AJ81" i="36"/>
  <c r="AI81" i="36"/>
  <c r="AG81" i="36"/>
  <c r="AF81" i="36"/>
  <c r="AE81" i="36"/>
  <c r="P81" i="36"/>
  <c r="O81" i="36"/>
  <c r="N81" i="36"/>
  <c r="AN80" i="36"/>
  <c r="AM80" i="36"/>
  <c r="AL80" i="36"/>
  <c r="AK80" i="36"/>
  <c r="AJ80" i="36"/>
  <c r="AI80" i="36"/>
  <c r="AG80" i="36"/>
  <c r="AF80" i="36"/>
  <c r="AE80" i="36"/>
  <c r="P80" i="36"/>
  <c r="O80" i="36"/>
  <c r="N80" i="36"/>
  <c r="AN79" i="36"/>
  <c r="AM79" i="36"/>
  <c r="AL79" i="36"/>
  <c r="AK79" i="36"/>
  <c r="AJ79" i="36"/>
  <c r="AI79" i="36"/>
  <c r="AG79" i="36"/>
  <c r="AF79" i="36"/>
  <c r="AE79" i="36"/>
  <c r="P79" i="36"/>
  <c r="O79" i="36"/>
  <c r="N79" i="36"/>
  <c r="AN78" i="36"/>
  <c r="AM78" i="36"/>
  <c r="AL78" i="36"/>
  <c r="AK78" i="36"/>
  <c r="AJ78" i="36"/>
  <c r="AI78" i="36"/>
  <c r="AG78" i="36"/>
  <c r="AF78" i="36"/>
  <c r="AE78" i="36"/>
  <c r="P78" i="36"/>
  <c r="O78" i="36"/>
  <c r="N78" i="36"/>
  <c r="AN77" i="36"/>
  <c r="AM77" i="36"/>
  <c r="AL77" i="36"/>
  <c r="AK77" i="36"/>
  <c r="AJ77" i="36"/>
  <c r="AI77" i="36"/>
  <c r="AG77" i="36"/>
  <c r="AF77" i="36"/>
  <c r="AE77" i="36"/>
  <c r="P77" i="36"/>
  <c r="O77" i="36"/>
  <c r="N77" i="36"/>
  <c r="AN76" i="36"/>
  <c r="AM76" i="36"/>
  <c r="AL76" i="36"/>
  <c r="AK76" i="36"/>
  <c r="AJ76" i="36"/>
  <c r="AI76" i="36"/>
  <c r="AG76" i="36"/>
  <c r="AF76" i="36"/>
  <c r="AE76" i="36"/>
  <c r="AN75" i="36"/>
  <c r="AM75" i="36"/>
  <c r="AL75" i="36"/>
  <c r="AK75" i="36"/>
  <c r="AJ75" i="36"/>
  <c r="AI75" i="36"/>
  <c r="AG75" i="36"/>
  <c r="AF75" i="36"/>
  <c r="AE75" i="36"/>
  <c r="AN74" i="36"/>
  <c r="AM74" i="36"/>
  <c r="AL74" i="36"/>
  <c r="AK74" i="36"/>
  <c r="AJ74" i="36"/>
  <c r="AI74" i="36"/>
  <c r="AG74" i="36"/>
  <c r="AF74" i="36"/>
  <c r="AE74" i="36"/>
  <c r="AN71" i="36"/>
  <c r="AM71" i="36"/>
  <c r="AL71" i="36"/>
  <c r="AK71" i="36"/>
  <c r="AJ71" i="36"/>
  <c r="AI71" i="36"/>
  <c r="AG71" i="36"/>
  <c r="AF71" i="36"/>
  <c r="AE71" i="36"/>
  <c r="AN70" i="36"/>
  <c r="AM70" i="36"/>
  <c r="AL70" i="36"/>
  <c r="AK70" i="36"/>
  <c r="AJ70" i="36"/>
  <c r="AI70" i="36"/>
  <c r="AG70" i="36"/>
  <c r="AF70" i="36"/>
  <c r="AE70" i="36"/>
  <c r="AN69" i="36"/>
  <c r="AM69" i="36"/>
  <c r="AL69" i="36"/>
  <c r="AK69" i="36"/>
  <c r="AJ69" i="36"/>
  <c r="AI69" i="36"/>
  <c r="AG69" i="36"/>
  <c r="AF69" i="36"/>
  <c r="AE69" i="36"/>
  <c r="P69" i="36"/>
  <c r="O69" i="36"/>
  <c r="N69" i="36"/>
  <c r="H67" i="36"/>
  <c r="X67" i="36" s="1"/>
  <c r="AN63" i="36"/>
  <c r="AM63" i="36"/>
  <c r="AL63" i="36"/>
  <c r="AK63" i="36"/>
  <c r="AJ63" i="36"/>
  <c r="AI63" i="36"/>
  <c r="AG63" i="36"/>
  <c r="AF63" i="36"/>
  <c r="AE63" i="36"/>
  <c r="P63" i="36"/>
  <c r="O63" i="36"/>
  <c r="N63" i="36"/>
  <c r="W62" i="36"/>
  <c r="AC62" i="36" s="1"/>
  <c r="V62" i="36"/>
  <c r="AB62" i="36" s="1"/>
  <c r="U62" i="36"/>
  <c r="AA62" i="36" s="1"/>
  <c r="T62" i="36"/>
  <c r="Z62" i="36" s="1"/>
  <c r="S62" i="36"/>
  <c r="Y62" i="36" s="1"/>
  <c r="R62" i="36"/>
  <c r="G62" i="36"/>
  <c r="M62" i="36" s="1"/>
  <c r="F62" i="36"/>
  <c r="L62" i="36" s="1"/>
  <c r="E62" i="36"/>
  <c r="K62" i="36" s="1"/>
  <c r="D62" i="36"/>
  <c r="J62" i="36" s="1"/>
  <c r="C62" i="36"/>
  <c r="I62" i="36" s="1"/>
  <c r="B62" i="36"/>
  <c r="H62" i="36" s="1"/>
  <c r="AN61" i="36"/>
  <c r="AM61" i="36"/>
  <c r="AL61" i="36"/>
  <c r="AK61" i="36"/>
  <c r="AJ61" i="36"/>
  <c r="AI61" i="36"/>
  <c r="AG61" i="36"/>
  <c r="AF61" i="36"/>
  <c r="AE61" i="36"/>
  <c r="P61" i="36"/>
  <c r="O61" i="36"/>
  <c r="N61" i="36"/>
  <c r="AN60" i="36"/>
  <c r="AM60" i="36"/>
  <c r="AL60" i="36"/>
  <c r="AK60" i="36"/>
  <c r="AJ60" i="36"/>
  <c r="AI60" i="36"/>
  <c r="AG60" i="36"/>
  <c r="AF60" i="36"/>
  <c r="AE60" i="36"/>
  <c r="P60" i="36"/>
  <c r="O60" i="36"/>
  <c r="N60" i="36"/>
  <c r="AN59" i="36"/>
  <c r="AM59" i="36"/>
  <c r="AL59" i="36"/>
  <c r="AK59" i="36"/>
  <c r="AJ59" i="36"/>
  <c r="AI59" i="36"/>
  <c r="AG59" i="36"/>
  <c r="AF59" i="36"/>
  <c r="AE59" i="36"/>
  <c r="P59" i="36"/>
  <c r="O59" i="36"/>
  <c r="N59" i="36"/>
  <c r="AN58" i="36"/>
  <c r="AM58" i="36"/>
  <c r="AL58" i="36"/>
  <c r="AK58" i="36"/>
  <c r="AJ58" i="36"/>
  <c r="AI58" i="36"/>
  <c r="AG58" i="36"/>
  <c r="AF58" i="36"/>
  <c r="AE58" i="36"/>
  <c r="P58" i="36"/>
  <c r="O58" i="36"/>
  <c r="N58" i="36"/>
  <c r="AN57" i="36"/>
  <c r="AM57" i="36"/>
  <c r="AL57" i="36"/>
  <c r="AK57" i="36"/>
  <c r="AJ57" i="36"/>
  <c r="AI57" i="36"/>
  <c r="AG57" i="36"/>
  <c r="AF57" i="36"/>
  <c r="AE57" i="36"/>
  <c r="P57" i="36"/>
  <c r="O57" i="36"/>
  <c r="N57" i="36"/>
  <c r="AN56" i="36"/>
  <c r="AM56" i="36"/>
  <c r="AL56" i="36"/>
  <c r="AK56" i="36"/>
  <c r="AJ56" i="36"/>
  <c r="AI56" i="36"/>
  <c r="AG56" i="36"/>
  <c r="AF56" i="36"/>
  <c r="AE56" i="36"/>
  <c r="P56" i="36"/>
  <c r="O56" i="36"/>
  <c r="N56" i="36"/>
  <c r="AN55" i="36"/>
  <c r="AM55" i="36"/>
  <c r="AL55" i="36"/>
  <c r="AK55" i="36"/>
  <c r="AJ55" i="36"/>
  <c r="AI55" i="36"/>
  <c r="AG55" i="36"/>
  <c r="AF55" i="36"/>
  <c r="AE55" i="36"/>
  <c r="P55" i="36"/>
  <c r="O55" i="36"/>
  <c r="N55" i="36"/>
  <c r="AN54" i="36"/>
  <c r="AM54" i="36"/>
  <c r="AL54" i="36"/>
  <c r="AK54" i="36"/>
  <c r="AJ54" i="36"/>
  <c r="AI54" i="36"/>
  <c r="AG54" i="36"/>
  <c r="AF54" i="36"/>
  <c r="AE54" i="36"/>
  <c r="P54" i="36"/>
  <c r="O54" i="36"/>
  <c r="N54" i="36"/>
  <c r="AN53" i="36"/>
  <c r="AM53" i="36"/>
  <c r="AL53" i="36"/>
  <c r="AK53" i="36"/>
  <c r="AJ53" i="36"/>
  <c r="AI53" i="36"/>
  <c r="AG53" i="36"/>
  <c r="AF53" i="36"/>
  <c r="AE53" i="36"/>
  <c r="P53" i="36"/>
  <c r="O53" i="36"/>
  <c r="N53" i="36"/>
  <c r="AN52" i="36"/>
  <c r="AM52" i="36"/>
  <c r="AL52" i="36"/>
  <c r="AK52" i="36"/>
  <c r="AJ52" i="36"/>
  <c r="AI52" i="36"/>
  <c r="AG52" i="36"/>
  <c r="AF52" i="36"/>
  <c r="AE52" i="36"/>
  <c r="P52" i="36"/>
  <c r="O52" i="36"/>
  <c r="N52" i="36"/>
  <c r="AN51" i="36"/>
  <c r="AM51" i="36"/>
  <c r="AL51" i="36"/>
  <c r="AK51" i="36"/>
  <c r="AJ51" i="36"/>
  <c r="AI51" i="36"/>
  <c r="AG51" i="36"/>
  <c r="AF51" i="36"/>
  <c r="AE51" i="36"/>
  <c r="P51" i="36"/>
  <c r="O51" i="36"/>
  <c r="N51" i="36"/>
  <c r="AN50" i="36"/>
  <c r="AM50" i="36"/>
  <c r="AL50" i="36"/>
  <c r="AK50" i="36"/>
  <c r="AJ50" i="36"/>
  <c r="AI50" i="36"/>
  <c r="AG50" i="36"/>
  <c r="AF50" i="36"/>
  <c r="AE50" i="36"/>
  <c r="P50" i="36"/>
  <c r="O50" i="36"/>
  <c r="N50" i="36"/>
  <c r="AN49" i="36"/>
  <c r="AM49" i="36"/>
  <c r="AL49" i="36"/>
  <c r="AK49" i="36"/>
  <c r="AJ49" i="36"/>
  <c r="AI49" i="36"/>
  <c r="AG49" i="36"/>
  <c r="AF49" i="36"/>
  <c r="AE49" i="36"/>
  <c r="P49" i="36"/>
  <c r="O49" i="36"/>
  <c r="N49" i="36"/>
  <c r="AN48" i="36"/>
  <c r="AM48" i="36"/>
  <c r="AL48" i="36"/>
  <c r="AK48" i="36"/>
  <c r="AJ48" i="36"/>
  <c r="AI48" i="36"/>
  <c r="AG48" i="36"/>
  <c r="AF48" i="36"/>
  <c r="AE48" i="36"/>
  <c r="P48" i="36"/>
  <c r="O48" i="36"/>
  <c r="N48" i="36"/>
  <c r="AN47" i="36"/>
  <c r="AM47" i="36"/>
  <c r="AL47" i="36"/>
  <c r="AK47" i="36"/>
  <c r="AJ47" i="36"/>
  <c r="AI47" i="36"/>
  <c r="AG47" i="36"/>
  <c r="AF47" i="36"/>
  <c r="AE47" i="36"/>
  <c r="P47" i="36"/>
  <c r="O47" i="36"/>
  <c r="N47" i="36"/>
  <c r="AN46" i="36"/>
  <c r="AM46" i="36"/>
  <c r="AL46" i="36"/>
  <c r="AK46" i="36"/>
  <c r="AJ46" i="36"/>
  <c r="AI46" i="36"/>
  <c r="AG46" i="36"/>
  <c r="AF46" i="36"/>
  <c r="AE46" i="36"/>
  <c r="P46" i="36"/>
  <c r="O46" i="36"/>
  <c r="N46" i="36"/>
  <c r="AN45" i="36"/>
  <c r="AM45" i="36"/>
  <c r="AL45" i="36"/>
  <c r="AK45" i="36"/>
  <c r="AJ45" i="36"/>
  <c r="AI45" i="36"/>
  <c r="AG45" i="36"/>
  <c r="AF45" i="36"/>
  <c r="AE45" i="36"/>
  <c r="P45" i="36"/>
  <c r="O45" i="36"/>
  <c r="N45" i="36"/>
  <c r="AN44" i="36"/>
  <c r="AM44" i="36"/>
  <c r="AL44" i="36"/>
  <c r="AK44" i="36"/>
  <c r="AJ44" i="36"/>
  <c r="AI44" i="36"/>
  <c r="AG44" i="36"/>
  <c r="AF44" i="36"/>
  <c r="AE44" i="36"/>
  <c r="P44" i="36"/>
  <c r="O44" i="36"/>
  <c r="N44" i="36"/>
  <c r="AN43" i="36"/>
  <c r="AM43" i="36"/>
  <c r="AL43" i="36"/>
  <c r="AK43" i="36"/>
  <c r="AJ43" i="36"/>
  <c r="AI43" i="36"/>
  <c r="AG43" i="36"/>
  <c r="AF43" i="36"/>
  <c r="AE43" i="36"/>
  <c r="P43" i="36"/>
  <c r="O43" i="36"/>
  <c r="N43" i="36"/>
  <c r="AN42" i="36"/>
  <c r="AM42" i="36"/>
  <c r="AL42" i="36"/>
  <c r="AK42" i="36"/>
  <c r="AJ42" i="36"/>
  <c r="AI42" i="36"/>
  <c r="AG42" i="36"/>
  <c r="AF42" i="36"/>
  <c r="AE42" i="36"/>
  <c r="P42" i="36"/>
  <c r="O42" i="36"/>
  <c r="N42" i="36"/>
  <c r="AN41" i="36"/>
  <c r="AM41" i="36"/>
  <c r="AL41" i="36"/>
  <c r="AK41" i="36"/>
  <c r="AJ41" i="36"/>
  <c r="AI41" i="36"/>
  <c r="AG41" i="36"/>
  <c r="AF41" i="36"/>
  <c r="AE41" i="36"/>
  <c r="P41" i="36"/>
  <c r="O41" i="36"/>
  <c r="N41" i="36"/>
  <c r="AN40" i="36"/>
  <c r="AM40" i="36"/>
  <c r="AL40" i="36"/>
  <c r="AK40" i="36"/>
  <c r="AJ40" i="36"/>
  <c r="AI40" i="36"/>
  <c r="AG40" i="36"/>
  <c r="AF40" i="36"/>
  <c r="AE40" i="36"/>
  <c r="P40" i="36"/>
  <c r="O40" i="36"/>
  <c r="N40" i="36"/>
  <c r="AI20" i="36"/>
  <c r="AJ20" i="36"/>
  <c r="AK20" i="36"/>
  <c r="AL20" i="36"/>
  <c r="AM20" i="36"/>
  <c r="AN20" i="36"/>
  <c r="AI21" i="36"/>
  <c r="AJ21" i="36"/>
  <c r="AK21" i="36"/>
  <c r="AL21" i="36"/>
  <c r="AM21" i="36"/>
  <c r="AN21" i="36"/>
  <c r="AI22" i="36"/>
  <c r="AJ22" i="36"/>
  <c r="AK22" i="36"/>
  <c r="AL22" i="36"/>
  <c r="AM22" i="36"/>
  <c r="AN22" i="36"/>
  <c r="AI23" i="36"/>
  <c r="AJ23" i="36"/>
  <c r="AK23" i="36"/>
  <c r="AL23" i="36"/>
  <c r="AM23" i="36"/>
  <c r="AN23" i="36"/>
  <c r="AI24" i="36"/>
  <c r="AJ24" i="36"/>
  <c r="AK24" i="36"/>
  <c r="AL24" i="36"/>
  <c r="AM24" i="36"/>
  <c r="AN24" i="36"/>
  <c r="AI25" i="36"/>
  <c r="AJ25" i="36"/>
  <c r="AK25" i="36"/>
  <c r="AL25" i="36"/>
  <c r="AM25" i="36"/>
  <c r="AN25" i="36"/>
  <c r="AI26" i="36"/>
  <c r="AJ26" i="36"/>
  <c r="AK26" i="36"/>
  <c r="AL26" i="36"/>
  <c r="AM26" i="36"/>
  <c r="AN26" i="36"/>
  <c r="AI27" i="36"/>
  <c r="AJ27" i="36"/>
  <c r="AK27" i="36"/>
  <c r="AL27" i="36"/>
  <c r="AM27" i="36"/>
  <c r="AN27" i="36"/>
  <c r="AQ27" i="36" s="1"/>
  <c r="AI28" i="36"/>
  <c r="AJ28" i="36"/>
  <c r="AK28" i="36"/>
  <c r="AL28" i="36"/>
  <c r="AM28" i="36"/>
  <c r="AN28" i="36"/>
  <c r="AI29" i="36"/>
  <c r="AJ29" i="36"/>
  <c r="AK29" i="36"/>
  <c r="AL29" i="36"/>
  <c r="AM29" i="36"/>
  <c r="AN29" i="36"/>
  <c r="AQ29" i="36" s="1"/>
  <c r="AI30" i="36"/>
  <c r="AJ30" i="36"/>
  <c r="AK30" i="36"/>
  <c r="AL30" i="36"/>
  <c r="AM30" i="36"/>
  <c r="AN30" i="36"/>
  <c r="AI31" i="36"/>
  <c r="AJ31" i="36"/>
  <c r="AK31" i="36"/>
  <c r="AL31" i="36"/>
  <c r="AM31" i="36"/>
  <c r="AN31" i="36"/>
  <c r="AQ31" i="36" s="1"/>
  <c r="AI33" i="36"/>
  <c r="AJ33" i="36"/>
  <c r="AK33" i="36"/>
  <c r="AL33" i="36"/>
  <c r="AM33" i="36"/>
  <c r="AN33" i="36"/>
  <c r="AI7" i="36"/>
  <c r="AJ7" i="36"/>
  <c r="AK7" i="36"/>
  <c r="AL7" i="36"/>
  <c r="AM7" i="36"/>
  <c r="AN7" i="36"/>
  <c r="AI8" i="36"/>
  <c r="AJ8" i="36"/>
  <c r="AK8" i="36"/>
  <c r="AL8" i="36"/>
  <c r="AO8" i="36" s="1"/>
  <c r="AM8" i="36"/>
  <c r="AN8" i="36"/>
  <c r="AI9" i="36"/>
  <c r="AJ9" i="36"/>
  <c r="AK9" i="36"/>
  <c r="AL9" i="36"/>
  <c r="AM9" i="36"/>
  <c r="AN9" i="36"/>
  <c r="AQ9" i="36" s="1"/>
  <c r="AI10" i="36"/>
  <c r="AJ10" i="36"/>
  <c r="AK10" i="36"/>
  <c r="AL10" i="36"/>
  <c r="AO10" i="36" s="1"/>
  <c r="AM10" i="36"/>
  <c r="AN10" i="36"/>
  <c r="AI11" i="36"/>
  <c r="AJ11" i="36"/>
  <c r="AK11" i="36"/>
  <c r="AL11" i="36"/>
  <c r="AM11" i="36"/>
  <c r="AN11" i="36"/>
  <c r="AI12" i="36"/>
  <c r="AJ12" i="36"/>
  <c r="AK12" i="36"/>
  <c r="AL12" i="36"/>
  <c r="AM12" i="36"/>
  <c r="AN12" i="36"/>
  <c r="AI13" i="36"/>
  <c r="AJ13" i="36"/>
  <c r="AK13" i="36"/>
  <c r="AL13" i="36"/>
  <c r="AM13" i="36"/>
  <c r="AN13" i="36"/>
  <c r="AI14" i="36"/>
  <c r="AJ14" i="36"/>
  <c r="AK14" i="36"/>
  <c r="AL14" i="36"/>
  <c r="AM14" i="36"/>
  <c r="AN14" i="36"/>
  <c r="AI15" i="36"/>
  <c r="AJ15" i="36"/>
  <c r="AK15" i="36"/>
  <c r="AL15" i="36"/>
  <c r="AM15" i="36"/>
  <c r="AN15" i="36"/>
  <c r="AI16" i="36"/>
  <c r="AJ16" i="36"/>
  <c r="AK16" i="36"/>
  <c r="AL16" i="36"/>
  <c r="AO16" i="36" s="1"/>
  <c r="AM16" i="36"/>
  <c r="AN16" i="36"/>
  <c r="AI17" i="36"/>
  <c r="AJ17" i="36"/>
  <c r="AK17" i="36"/>
  <c r="AL17" i="36"/>
  <c r="AM17" i="36"/>
  <c r="AN17" i="36"/>
  <c r="AI18" i="36"/>
  <c r="AJ18" i="36"/>
  <c r="AK18" i="36"/>
  <c r="AL18" i="36"/>
  <c r="AM18" i="36"/>
  <c r="AN18" i="36"/>
  <c r="AN19" i="36"/>
  <c r="AM19" i="36"/>
  <c r="AL19" i="36"/>
  <c r="AK19" i="36"/>
  <c r="AJ19" i="36"/>
  <c r="AI19" i="36"/>
  <c r="N8" i="36"/>
  <c r="O8" i="36"/>
  <c r="P8" i="36"/>
  <c r="AE8" i="36"/>
  <c r="AF8" i="36"/>
  <c r="AG8" i="36"/>
  <c r="N9" i="36"/>
  <c r="O9" i="36"/>
  <c r="P9" i="36"/>
  <c r="AE9" i="36"/>
  <c r="AF9" i="36"/>
  <c r="AG9" i="36"/>
  <c r="N10" i="36"/>
  <c r="O10" i="36"/>
  <c r="P10" i="36"/>
  <c r="AE10" i="36"/>
  <c r="AF10" i="36"/>
  <c r="AG10" i="36"/>
  <c r="N11" i="36"/>
  <c r="O11" i="36"/>
  <c r="P11" i="36"/>
  <c r="AE11" i="36"/>
  <c r="AF11" i="36"/>
  <c r="AG11" i="36"/>
  <c r="N12" i="36"/>
  <c r="O12" i="36"/>
  <c r="P12" i="36"/>
  <c r="AE12" i="36"/>
  <c r="AF12" i="36"/>
  <c r="AG12" i="36"/>
  <c r="N13" i="36"/>
  <c r="O13" i="36"/>
  <c r="P13" i="36"/>
  <c r="AE13" i="36"/>
  <c r="AF13" i="36"/>
  <c r="AG13" i="36"/>
  <c r="N14" i="36"/>
  <c r="O14" i="36"/>
  <c r="P14" i="36"/>
  <c r="AE14" i="36"/>
  <c r="AF14" i="36"/>
  <c r="AG14" i="36"/>
  <c r="N15" i="36"/>
  <c r="O15" i="36"/>
  <c r="P15" i="36"/>
  <c r="AE15" i="36"/>
  <c r="AF15" i="36"/>
  <c r="AG15" i="36"/>
  <c r="N16" i="36"/>
  <c r="O16" i="36"/>
  <c r="P16" i="36"/>
  <c r="AE16" i="36"/>
  <c r="AF16" i="36"/>
  <c r="AG16" i="36"/>
  <c r="N17" i="36"/>
  <c r="O17" i="36"/>
  <c r="P17" i="36"/>
  <c r="AE17" i="36"/>
  <c r="AF17" i="36"/>
  <c r="AG17" i="36"/>
  <c r="N18" i="36"/>
  <c r="O18" i="36"/>
  <c r="P18" i="36"/>
  <c r="AE18" i="36"/>
  <c r="AF18" i="36"/>
  <c r="AG18" i="36"/>
  <c r="N19" i="36"/>
  <c r="O19" i="36"/>
  <c r="P19" i="36"/>
  <c r="AE19" i="36"/>
  <c r="AF19" i="36"/>
  <c r="AG19" i="36"/>
  <c r="N20" i="36"/>
  <c r="O20" i="36"/>
  <c r="P20" i="36"/>
  <c r="AE20" i="36"/>
  <c r="AF20" i="36"/>
  <c r="AG20" i="36"/>
  <c r="N21" i="36"/>
  <c r="O21" i="36"/>
  <c r="P21" i="36"/>
  <c r="AE21" i="36"/>
  <c r="AF21" i="36"/>
  <c r="AG21" i="36"/>
  <c r="N22" i="36"/>
  <c r="O22" i="36"/>
  <c r="P22" i="36"/>
  <c r="AE22" i="36"/>
  <c r="AF22" i="36"/>
  <c r="AG22" i="36"/>
  <c r="N23" i="36"/>
  <c r="O23" i="36"/>
  <c r="P23" i="36"/>
  <c r="AE23" i="36"/>
  <c r="AF23" i="36"/>
  <c r="AG23" i="36"/>
  <c r="N24" i="36"/>
  <c r="O24" i="36"/>
  <c r="P24" i="36"/>
  <c r="AE24" i="36"/>
  <c r="AF24" i="36"/>
  <c r="AG24" i="36"/>
  <c r="N25" i="36"/>
  <c r="O25" i="36"/>
  <c r="P25" i="36"/>
  <c r="AE25" i="36"/>
  <c r="AF25" i="36"/>
  <c r="AG25" i="36"/>
  <c r="N26" i="36"/>
  <c r="O26" i="36"/>
  <c r="P26" i="36"/>
  <c r="AE26" i="36"/>
  <c r="AF26" i="36"/>
  <c r="AG26" i="36"/>
  <c r="N27" i="36"/>
  <c r="O27" i="36"/>
  <c r="P27" i="36"/>
  <c r="AE27" i="36"/>
  <c r="AF27" i="36"/>
  <c r="AG27" i="36"/>
  <c r="N28" i="36"/>
  <c r="O28" i="36"/>
  <c r="P28" i="36"/>
  <c r="AE28" i="36"/>
  <c r="AF28" i="36"/>
  <c r="AG28" i="36"/>
  <c r="N29" i="36"/>
  <c r="O29" i="36"/>
  <c r="P29" i="36"/>
  <c r="AE29" i="36"/>
  <c r="AF29" i="36"/>
  <c r="AG29" i="36"/>
  <c r="N30" i="36"/>
  <c r="O30" i="36"/>
  <c r="P30" i="36"/>
  <c r="AE30" i="36"/>
  <c r="AF30" i="36"/>
  <c r="AG30" i="36"/>
  <c r="N31" i="36"/>
  <c r="O31" i="36"/>
  <c r="P31" i="36"/>
  <c r="AE31" i="36"/>
  <c r="AF31" i="36"/>
  <c r="AG31" i="36"/>
  <c r="N33" i="36"/>
  <c r="O33" i="36"/>
  <c r="P33" i="36"/>
  <c r="AE33" i="36"/>
  <c r="AF33" i="36"/>
  <c r="AG33" i="36"/>
  <c r="AG7" i="36"/>
  <c r="AF7" i="36"/>
  <c r="AE7" i="36"/>
  <c r="P7" i="36"/>
  <c r="O7" i="36"/>
  <c r="N7" i="36"/>
  <c r="X8" i="36"/>
  <c r="Y8" i="36"/>
  <c r="Z8" i="36"/>
  <c r="AA8" i="36"/>
  <c r="AB8" i="36"/>
  <c r="AC8" i="36"/>
  <c r="X9" i="36"/>
  <c r="Y9" i="36"/>
  <c r="Z9" i="36"/>
  <c r="AA9" i="36"/>
  <c r="AB9" i="36"/>
  <c r="AC9" i="36"/>
  <c r="X10" i="36"/>
  <c r="Y10" i="36"/>
  <c r="Z10" i="36"/>
  <c r="AA10" i="36"/>
  <c r="AB10" i="36"/>
  <c r="AC10" i="36"/>
  <c r="X11" i="36"/>
  <c r="Y11" i="36"/>
  <c r="Z11" i="36"/>
  <c r="AA11" i="36"/>
  <c r="AB11" i="36"/>
  <c r="AC11" i="36"/>
  <c r="X12" i="36"/>
  <c r="Y12" i="36"/>
  <c r="Z12" i="36"/>
  <c r="AA12" i="36"/>
  <c r="AB12" i="36"/>
  <c r="AC12" i="36"/>
  <c r="X13" i="36"/>
  <c r="Y13" i="36"/>
  <c r="Z13" i="36"/>
  <c r="AA13" i="36"/>
  <c r="AB13" i="36"/>
  <c r="AC13" i="36"/>
  <c r="X14" i="36"/>
  <c r="Y14" i="36"/>
  <c r="Z14" i="36"/>
  <c r="AA14" i="36"/>
  <c r="AB14" i="36"/>
  <c r="AC14" i="36"/>
  <c r="X15" i="36"/>
  <c r="Y15" i="36"/>
  <c r="Z15" i="36"/>
  <c r="AA15" i="36"/>
  <c r="AB15" i="36"/>
  <c r="AC15" i="36"/>
  <c r="X16" i="36"/>
  <c r="Y16" i="36"/>
  <c r="Z16" i="36"/>
  <c r="AA16" i="36"/>
  <c r="AB16" i="36"/>
  <c r="AC16" i="36"/>
  <c r="X17" i="36"/>
  <c r="Y17" i="36"/>
  <c r="Z17" i="36"/>
  <c r="AA17" i="36"/>
  <c r="AB17" i="36"/>
  <c r="AC17" i="36"/>
  <c r="X18" i="36"/>
  <c r="Y18" i="36"/>
  <c r="Z18" i="36"/>
  <c r="AA18" i="36"/>
  <c r="AB18" i="36"/>
  <c r="AC18" i="36"/>
  <c r="X19" i="36"/>
  <c r="Y19" i="36"/>
  <c r="Z19" i="36"/>
  <c r="AA19" i="36"/>
  <c r="AB19" i="36"/>
  <c r="AC19" i="36"/>
  <c r="X20" i="36"/>
  <c r="Y20" i="36"/>
  <c r="Z20" i="36"/>
  <c r="AA20" i="36"/>
  <c r="AB20" i="36"/>
  <c r="AC20" i="36"/>
  <c r="X21" i="36"/>
  <c r="Y21" i="36"/>
  <c r="Z21" i="36"/>
  <c r="AA21" i="36"/>
  <c r="AB21" i="36"/>
  <c r="AC21" i="36"/>
  <c r="X22" i="36"/>
  <c r="Y22" i="36"/>
  <c r="Z22" i="36"/>
  <c r="AA22" i="36"/>
  <c r="AB22" i="36"/>
  <c r="AC22" i="36"/>
  <c r="X23" i="36"/>
  <c r="Y23" i="36"/>
  <c r="Z23" i="36"/>
  <c r="AA23" i="36"/>
  <c r="AB23" i="36"/>
  <c r="AC23" i="36"/>
  <c r="X24" i="36"/>
  <c r="Y24" i="36"/>
  <c r="Z24" i="36"/>
  <c r="AA24" i="36"/>
  <c r="AB24" i="36"/>
  <c r="AC24" i="36"/>
  <c r="X25" i="36"/>
  <c r="Y25" i="36"/>
  <c r="Z25" i="36"/>
  <c r="AA25" i="36"/>
  <c r="AB25" i="36"/>
  <c r="AC25" i="36"/>
  <c r="X26" i="36"/>
  <c r="Y26" i="36"/>
  <c r="Z26" i="36"/>
  <c r="AA26" i="36"/>
  <c r="AB26" i="36"/>
  <c r="AC26" i="36"/>
  <c r="X27" i="36"/>
  <c r="Y27" i="36"/>
  <c r="Z27" i="36"/>
  <c r="AA27" i="36"/>
  <c r="AB27" i="36"/>
  <c r="AC27" i="36"/>
  <c r="X28" i="36"/>
  <c r="Y28" i="36"/>
  <c r="Z28" i="36"/>
  <c r="AA28" i="36"/>
  <c r="AB28" i="36"/>
  <c r="AC28" i="36"/>
  <c r="X29" i="36"/>
  <c r="Y29" i="36"/>
  <c r="Z29" i="36"/>
  <c r="AA29" i="36"/>
  <c r="AB29" i="36"/>
  <c r="AC29" i="36"/>
  <c r="X30" i="36"/>
  <c r="Y30" i="36"/>
  <c r="Z30" i="36"/>
  <c r="AA30" i="36"/>
  <c r="AB30" i="36"/>
  <c r="AC30" i="36"/>
  <c r="X31" i="36"/>
  <c r="Y31" i="36"/>
  <c r="Z31" i="36"/>
  <c r="AA31" i="36"/>
  <c r="AB31" i="36"/>
  <c r="AC31" i="36"/>
  <c r="AC7" i="36"/>
  <c r="AB7" i="36"/>
  <c r="AA7" i="36"/>
  <c r="Z7" i="36"/>
  <c r="Y7" i="36"/>
  <c r="X7" i="36"/>
  <c r="H8" i="36"/>
  <c r="I8" i="36"/>
  <c r="J8" i="36"/>
  <c r="K8" i="36"/>
  <c r="L8" i="36"/>
  <c r="M8" i="36"/>
  <c r="H9" i="36"/>
  <c r="I9" i="36"/>
  <c r="J9" i="36"/>
  <c r="K9" i="36"/>
  <c r="L9" i="36"/>
  <c r="M9" i="36"/>
  <c r="H10" i="36"/>
  <c r="I10" i="36"/>
  <c r="J10" i="36"/>
  <c r="K10" i="36"/>
  <c r="L10" i="36"/>
  <c r="M10" i="36"/>
  <c r="H11" i="36"/>
  <c r="I11" i="36"/>
  <c r="J11" i="36"/>
  <c r="K11" i="36"/>
  <c r="L11" i="36"/>
  <c r="M11" i="36"/>
  <c r="H12" i="36"/>
  <c r="I12" i="36"/>
  <c r="J12" i="36"/>
  <c r="K12" i="36"/>
  <c r="L12" i="36"/>
  <c r="M12" i="36"/>
  <c r="H13" i="36"/>
  <c r="I13" i="36"/>
  <c r="J13" i="36"/>
  <c r="K13" i="36"/>
  <c r="L13" i="36"/>
  <c r="M13" i="36"/>
  <c r="H14" i="36"/>
  <c r="I14" i="36"/>
  <c r="J14" i="36"/>
  <c r="K14" i="36"/>
  <c r="L14" i="36"/>
  <c r="M14" i="36"/>
  <c r="H15" i="36"/>
  <c r="I15" i="36"/>
  <c r="J15" i="36"/>
  <c r="K15" i="36"/>
  <c r="L15" i="36"/>
  <c r="M15" i="36"/>
  <c r="H16" i="36"/>
  <c r="I16" i="36"/>
  <c r="J16" i="36"/>
  <c r="K16" i="36"/>
  <c r="L16" i="36"/>
  <c r="M16" i="36"/>
  <c r="H17" i="36"/>
  <c r="I17" i="36"/>
  <c r="J17" i="36"/>
  <c r="K17" i="36"/>
  <c r="L17" i="36"/>
  <c r="M17" i="36"/>
  <c r="H18" i="36"/>
  <c r="I18" i="36"/>
  <c r="J18" i="36"/>
  <c r="K18" i="36"/>
  <c r="L18" i="36"/>
  <c r="M18" i="36"/>
  <c r="H19" i="36"/>
  <c r="I19" i="36"/>
  <c r="J19" i="36"/>
  <c r="K19" i="36"/>
  <c r="L19" i="36"/>
  <c r="M19" i="36"/>
  <c r="H20" i="36"/>
  <c r="I20" i="36"/>
  <c r="J20" i="36"/>
  <c r="K20" i="36"/>
  <c r="L20" i="36"/>
  <c r="M20" i="36"/>
  <c r="H21" i="36"/>
  <c r="I21" i="36"/>
  <c r="J21" i="36"/>
  <c r="K21" i="36"/>
  <c r="L21" i="36"/>
  <c r="M21" i="36"/>
  <c r="H22" i="36"/>
  <c r="I22" i="36"/>
  <c r="J22" i="36"/>
  <c r="K22" i="36"/>
  <c r="L22" i="36"/>
  <c r="M22" i="36"/>
  <c r="H23" i="36"/>
  <c r="I23" i="36"/>
  <c r="J23" i="36"/>
  <c r="K23" i="36"/>
  <c r="L23" i="36"/>
  <c r="M23" i="36"/>
  <c r="H24" i="36"/>
  <c r="I24" i="36"/>
  <c r="J24" i="36"/>
  <c r="K24" i="36"/>
  <c r="L24" i="36"/>
  <c r="M24" i="36"/>
  <c r="H25" i="36"/>
  <c r="I25" i="36"/>
  <c r="J25" i="36"/>
  <c r="K25" i="36"/>
  <c r="L25" i="36"/>
  <c r="M25" i="36"/>
  <c r="H26" i="36"/>
  <c r="I26" i="36"/>
  <c r="J26" i="36"/>
  <c r="K26" i="36"/>
  <c r="L26" i="36"/>
  <c r="M26" i="36"/>
  <c r="H27" i="36"/>
  <c r="I27" i="36"/>
  <c r="J27" i="36"/>
  <c r="K27" i="36"/>
  <c r="L27" i="36"/>
  <c r="M27" i="36"/>
  <c r="H28" i="36"/>
  <c r="I28" i="36"/>
  <c r="J28" i="36"/>
  <c r="K28" i="36"/>
  <c r="L28" i="36"/>
  <c r="M28" i="36"/>
  <c r="H29" i="36"/>
  <c r="I29" i="36"/>
  <c r="J29" i="36"/>
  <c r="K29" i="36"/>
  <c r="L29" i="36"/>
  <c r="M29" i="36"/>
  <c r="H30" i="36"/>
  <c r="I30" i="36"/>
  <c r="J30" i="36"/>
  <c r="K30" i="36"/>
  <c r="L30" i="36"/>
  <c r="M30" i="36"/>
  <c r="H31" i="36"/>
  <c r="I31" i="36"/>
  <c r="J31" i="36"/>
  <c r="K31" i="36"/>
  <c r="L31" i="36"/>
  <c r="M31" i="36"/>
  <c r="M7" i="36"/>
  <c r="L7" i="36"/>
  <c r="K7" i="36"/>
  <c r="J7" i="36"/>
  <c r="I7" i="36"/>
  <c r="H7" i="36"/>
  <c r="X5" i="36"/>
  <c r="AI5" i="36" s="1"/>
  <c r="U32" i="36"/>
  <c r="AA32" i="36" s="1"/>
  <c r="V32" i="36"/>
  <c r="W32" i="36"/>
  <c r="R32" i="36"/>
  <c r="X32" i="36" s="1"/>
  <c r="S32" i="36"/>
  <c r="Y32" i="36" s="1"/>
  <c r="T32" i="36"/>
  <c r="Z32" i="36" s="1"/>
  <c r="C32" i="36"/>
  <c r="I32" i="36" s="1"/>
  <c r="F32" i="36"/>
  <c r="G32" i="36"/>
  <c r="M32" i="36" s="1"/>
  <c r="E47" i="71"/>
  <c r="F47" i="71"/>
  <c r="G47" i="71"/>
  <c r="H47" i="71"/>
  <c r="I47" i="71"/>
  <c r="J47" i="71"/>
  <c r="E48" i="71"/>
  <c r="F48" i="71"/>
  <c r="G48" i="71"/>
  <c r="H48" i="71"/>
  <c r="I48" i="71"/>
  <c r="J48" i="71"/>
  <c r="E49" i="71"/>
  <c r="F49" i="71"/>
  <c r="G49" i="71"/>
  <c r="H49" i="71"/>
  <c r="I49" i="71"/>
  <c r="J49" i="71"/>
  <c r="E50" i="71"/>
  <c r="F50" i="71"/>
  <c r="G50" i="71"/>
  <c r="H50" i="71"/>
  <c r="I50" i="71"/>
  <c r="J50" i="71"/>
  <c r="E51" i="71"/>
  <c r="F51" i="71"/>
  <c r="G51" i="71"/>
  <c r="H51" i="71"/>
  <c r="I51" i="71"/>
  <c r="J51" i="71"/>
  <c r="E52" i="71"/>
  <c r="F52" i="71"/>
  <c r="G52" i="71"/>
  <c r="H52" i="71"/>
  <c r="I52" i="71"/>
  <c r="J52" i="71"/>
  <c r="N52" i="71" s="1"/>
  <c r="E53" i="71"/>
  <c r="F53" i="71"/>
  <c r="G53" i="71"/>
  <c r="H53" i="71"/>
  <c r="I53" i="71"/>
  <c r="J53" i="71"/>
  <c r="E54" i="71"/>
  <c r="F54" i="71"/>
  <c r="G54" i="71"/>
  <c r="H54" i="71"/>
  <c r="I54" i="71"/>
  <c r="J54" i="71"/>
  <c r="F46" i="71"/>
  <c r="G46" i="71"/>
  <c r="H46" i="71"/>
  <c r="I46" i="71"/>
  <c r="J46" i="71"/>
  <c r="E46" i="71"/>
  <c r="J38" i="71"/>
  <c r="I38" i="71"/>
  <c r="P38" i="71" s="1"/>
  <c r="H38" i="71"/>
  <c r="O38" i="71" s="1"/>
  <c r="G38" i="71"/>
  <c r="N38" i="71" s="1"/>
  <c r="F38" i="71"/>
  <c r="M38" i="71" s="1"/>
  <c r="E38" i="71"/>
  <c r="L38" i="71" s="1"/>
  <c r="J37" i="71"/>
  <c r="Q37" i="71" s="1"/>
  <c r="I37" i="71"/>
  <c r="P37" i="71" s="1"/>
  <c r="H37" i="71"/>
  <c r="O37" i="71" s="1"/>
  <c r="G37" i="71"/>
  <c r="N37" i="71" s="1"/>
  <c r="F37" i="71"/>
  <c r="M37" i="71" s="1"/>
  <c r="E37" i="71"/>
  <c r="L37" i="71" s="1"/>
  <c r="J36" i="71"/>
  <c r="I36" i="71"/>
  <c r="P36" i="71" s="1"/>
  <c r="H36" i="71"/>
  <c r="O36" i="71" s="1"/>
  <c r="G36" i="71"/>
  <c r="N36" i="71" s="1"/>
  <c r="F36" i="71"/>
  <c r="E36" i="71"/>
  <c r="L36" i="71" s="1"/>
  <c r="U35" i="71"/>
  <c r="T35" i="71"/>
  <c r="S35" i="71"/>
  <c r="U34" i="71"/>
  <c r="T34" i="71"/>
  <c r="S34" i="71"/>
  <c r="P34" i="71"/>
  <c r="O34" i="71"/>
  <c r="M34" i="71"/>
  <c r="L34" i="71"/>
  <c r="U33" i="71"/>
  <c r="T33" i="71"/>
  <c r="S33" i="71"/>
  <c r="P33" i="71"/>
  <c r="O33" i="71"/>
  <c r="M33" i="71"/>
  <c r="L33" i="71"/>
  <c r="U32" i="71"/>
  <c r="T32" i="71"/>
  <c r="S32" i="71"/>
  <c r="P32" i="71"/>
  <c r="O32" i="71"/>
  <c r="M32" i="71"/>
  <c r="L32" i="71"/>
  <c r="U31" i="71"/>
  <c r="T31" i="71"/>
  <c r="S31" i="71"/>
  <c r="Q31" i="71"/>
  <c r="P31" i="71"/>
  <c r="O31" i="71"/>
  <c r="N31" i="71"/>
  <c r="M31" i="71"/>
  <c r="L31" i="71"/>
  <c r="U30" i="71"/>
  <c r="T30" i="71"/>
  <c r="S30" i="71"/>
  <c r="Q30" i="71"/>
  <c r="P30" i="71"/>
  <c r="O30" i="71"/>
  <c r="N30" i="71"/>
  <c r="M30" i="71"/>
  <c r="L30" i="71"/>
  <c r="U29" i="71"/>
  <c r="T29" i="71"/>
  <c r="S29" i="71"/>
  <c r="Q29" i="71"/>
  <c r="P29" i="71"/>
  <c r="O29" i="71"/>
  <c r="N29" i="71"/>
  <c r="M29" i="71"/>
  <c r="L29" i="71"/>
  <c r="U28" i="71"/>
  <c r="T28" i="71"/>
  <c r="S28" i="71"/>
  <c r="Q28" i="71"/>
  <c r="P28" i="71"/>
  <c r="O28" i="71"/>
  <c r="N28" i="71"/>
  <c r="M28" i="71"/>
  <c r="L28" i="71"/>
  <c r="U27" i="71"/>
  <c r="T27" i="71"/>
  <c r="S27" i="71"/>
  <c r="Q27" i="71"/>
  <c r="Q35" i="71" s="1"/>
  <c r="P27" i="71"/>
  <c r="P35" i="71" s="1"/>
  <c r="O27" i="71"/>
  <c r="O35" i="71" s="1"/>
  <c r="N27" i="71"/>
  <c r="N35" i="71" s="1"/>
  <c r="M27" i="71"/>
  <c r="M35" i="71" s="1"/>
  <c r="L27" i="71"/>
  <c r="L35" i="71" s="1"/>
  <c r="O8" i="71"/>
  <c r="P8" i="71"/>
  <c r="Q8" i="71"/>
  <c r="O9" i="71"/>
  <c r="P9" i="71"/>
  <c r="Q9" i="71"/>
  <c r="O10" i="71"/>
  <c r="P10" i="71"/>
  <c r="Q10" i="71"/>
  <c r="O11" i="71"/>
  <c r="P11" i="71"/>
  <c r="Q11" i="71"/>
  <c r="O12" i="71"/>
  <c r="P12" i="71"/>
  <c r="Q12" i="71"/>
  <c r="O13" i="71"/>
  <c r="P13" i="71"/>
  <c r="O14" i="71"/>
  <c r="P14" i="71"/>
  <c r="O15" i="71"/>
  <c r="P15" i="71"/>
  <c r="M9" i="71"/>
  <c r="N9" i="71"/>
  <c r="M10" i="71"/>
  <c r="N10" i="71"/>
  <c r="M11" i="71"/>
  <c r="N11" i="71"/>
  <c r="L11" i="71"/>
  <c r="L10" i="71"/>
  <c r="L9" i="71"/>
  <c r="T8" i="71"/>
  <c r="U8" i="71"/>
  <c r="S8" i="71"/>
  <c r="N12" i="71"/>
  <c r="M12" i="71"/>
  <c r="M8" i="71"/>
  <c r="N8" i="71"/>
  <c r="L12" i="71"/>
  <c r="L8" i="71"/>
  <c r="L13" i="71"/>
  <c r="M13" i="71"/>
  <c r="L14" i="71"/>
  <c r="M14" i="71"/>
  <c r="L15" i="71"/>
  <c r="M15" i="71"/>
  <c r="H17" i="71"/>
  <c r="O17" i="71" s="1"/>
  <c r="I17" i="71"/>
  <c r="P17" i="71" s="1"/>
  <c r="J17" i="71"/>
  <c r="Q17" i="71" s="1"/>
  <c r="H18" i="71"/>
  <c r="O18" i="71" s="1"/>
  <c r="I18" i="71"/>
  <c r="P18" i="71" s="1"/>
  <c r="J18" i="71"/>
  <c r="H19" i="71"/>
  <c r="O19" i="71" s="1"/>
  <c r="I19" i="71"/>
  <c r="P19" i="71" s="1"/>
  <c r="J19" i="71"/>
  <c r="Q19" i="71" s="1"/>
  <c r="F17" i="71"/>
  <c r="M17" i="71" s="1"/>
  <c r="G17" i="71"/>
  <c r="N17" i="71" s="1"/>
  <c r="F18" i="71"/>
  <c r="M18" i="71" s="1"/>
  <c r="G18" i="71"/>
  <c r="N18" i="71" s="1"/>
  <c r="F19" i="71"/>
  <c r="M19" i="71" s="1"/>
  <c r="G19" i="71"/>
  <c r="N19" i="71" s="1"/>
  <c r="S9" i="71"/>
  <c r="T9" i="71"/>
  <c r="U9" i="71"/>
  <c r="S10" i="71"/>
  <c r="T10" i="71"/>
  <c r="U10" i="71"/>
  <c r="S11" i="71"/>
  <c r="T11" i="71"/>
  <c r="U11" i="71"/>
  <c r="S12" i="71"/>
  <c r="T12" i="71"/>
  <c r="U12" i="71"/>
  <c r="S13" i="71"/>
  <c r="T13" i="71"/>
  <c r="U13" i="71"/>
  <c r="S14" i="71"/>
  <c r="T14" i="71"/>
  <c r="U14" i="71"/>
  <c r="S15" i="71"/>
  <c r="T15" i="71"/>
  <c r="U15" i="71"/>
  <c r="S16" i="71"/>
  <c r="T16" i="71"/>
  <c r="U16" i="71"/>
  <c r="AM18" i="91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39" i="68"/>
  <c r="I61" i="68"/>
  <c r="H61" i="68"/>
  <c r="J61" i="68" s="1"/>
  <c r="D53" i="93"/>
  <c r="C53" i="9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AL44" i="91"/>
  <c r="N81" i="86"/>
  <c r="O81" i="86"/>
  <c r="N82" i="86"/>
  <c r="O82" i="86"/>
  <c r="L81" i="86"/>
  <c r="L82" i="86"/>
  <c r="F81" i="86"/>
  <c r="F82" i="86"/>
  <c r="F83" i="86"/>
  <c r="F84" i="86"/>
  <c r="N31" i="86"/>
  <c r="O31" i="86"/>
  <c r="L31" i="86"/>
  <c r="F31" i="86"/>
  <c r="O37" i="93"/>
  <c r="P37" i="93"/>
  <c r="M37" i="93"/>
  <c r="G37" i="93"/>
  <c r="B32" i="70"/>
  <c r="C32" i="70"/>
  <c r="K63" i="97" l="1"/>
  <c r="I63" i="97"/>
  <c r="AQ93" i="94"/>
  <c r="AP93" i="94"/>
  <c r="AO93" i="94"/>
  <c r="AQ73" i="101"/>
  <c r="AQ31" i="101"/>
  <c r="AO30" i="101"/>
  <c r="AQ16" i="101"/>
  <c r="AQ15" i="101"/>
  <c r="M51" i="100"/>
  <c r="L49" i="100"/>
  <c r="S36" i="100"/>
  <c r="L48" i="100"/>
  <c r="AQ85" i="99"/>
  <c r="AQ63" i="99"/>
  <c r="J63" i="99"/>
  <c r="U38" i="98"/>
  <c r="L50" i="98"/>
  <c r="M54" i="98"/>
  <c r="N49" i="98"/>
  <c r="L48" i="98"/>
  <c r="AP86" i="97"/>
  <c r="AP85" i="97"/>
  <c r="AP77" i="97"/>
  <c r="AG96" i="97"/>
  <c r="AP93" i="97"/>
  <c r="AP89" i="97"/>
  <c r="AP80" i="97"/>
  <c r="AP90" i="97"/>
  <c r="AP81" i="97"/>
  <c r="AO13" i="97"/>
  <c r="AQ16" i="97"/>
  <c r="AQ19" i="97"/>
  <c r="AO7" i="97"/>
  <c r="AQ30" i="97"/>
  <c r="AQ18" i="97"/>
  <c r="AO12" i="97"/>
  <c r="AP8" i="97"/>
  <c r="AO11" i="97"/>
  <c r="AO9" i="97"/>
  <c r="AO8" i="97"/>
  <c r="AO97" i="94"/>
  <c r="AO88" i="94"/>
  <c r="AP95" i="94"/>
  <c r="AP41" i="94"/>
  <c r="AP47" i="94"/>
  <c r="AP46" i="94"/>
  <c r="AO61" i="94"/>
  <c r="AP42" i="94"/>
  <c r="J97" i="101"/>
  <c r="AO69" i="101"/>
  <c r="AQ70" i="101"/>
  <c r="AP72" i="101"/>
  <c r="AO76" i="101"/>
  <c r="AP50" i="101"/>
  <c r="AO97" i="99"/>
  <c r="AO84" i="99"/>
  <c r="AP81" i="99"/>
  <c r="AP73" i="99"/>
  <c r="AQ72" i="99"/>
  <c r="AQ74" i="99"/>
  <c r="AO73" i="99"/>
  <c r="AP72" i="99"/>
  <c r="AC63" i="99"/>
  <c r="AP41" i="99"/>
  <c r="AP49" i="99"/>
  <c r="AO31" i="99"/>
  <c r="AE32" i="99"/>
  <c r="AQ78" i="97"/>
  <c r="AQ83" i="97"/>
  <c r="AQ85" i="97"/>
  <c r="AQ94" i="97"/>
  <c r="AP48" i="97"/>
  <c r="J97" i="94"/>
  <c r="AP72" i="94"/>
  <c r="AP74" i="94"/>
  <c r="AE62" i="94"/>
  <c r="AP54" i="94"/>
  <c r="AO48" i="94"/>
  <c r="AO49" i="94"/>
  <c r="AO50" i="94"/>
  <c r="AO52" i="94"/>
  <c r="AO53" i="94"/>
  <c r="AO54" i="94"/>
  <c r="AP19" i="94"/>
  <c r="AP24" i="94"/>
  <c r="AP28" i="94"/>
  <c r="T37" i="100"/>
  <c r="N50" i="100"/>
  <c r="L51" i="100"/>
  <c r="N35" i="98"/>
  <c r="M35" i="98"/>
  <c r="Q35" i="98"/>
  <c r="M16" i="98"/>
  <c r="Q16" i="98"/>
  <c r="Q13" i="98"/>
  <c r="N54" i="96"/>
  <c r="T38" i="96"/>
  <c r="L35" i="95"/>
  <c r="M35" i="95"/>
  <c r="Q35" i="95"/>
  <c r="Q33" i="95"/>
  <c r="P35" i="95"/>
  <c r="T37" i="95"/>
  <c r="L16" i="95"/>
  <c r="P16" i="95"/>
  <c r="O16" i="95"/>
  <c r="M46" i="95"/>
  <c r="J55" i="71"/>
  <c r="J57" i="71"/>
  <c r="L16" i="98"/>
  <c r="P16" i="98"/>
  <c r="Q14" i="98"/>
  <c r="S18" i="98"/>
  <c r="F56" i="98"/>
  <c r="J56" i="98"/>
  <c r="M53" i="98"/>
  <c r="L35" i="96"/>
  <c r="P35" i="96"/>
  <c r="M35" i="96"/>
  <c r="Q35" i="96"/>
  <c r="N35" i="96"/>
  <c r="L16" i="96"/>
  <c r="P16" i="96"/>
  <c r="Q13" i="96"/>
  <c r="N15" i="96"/>
  <c r="M16" i="96"/>
  <c r="I57" i="96"/>
  <c r="N16" i="96"/>
  <c r="Q16" i="96"/>
  <c r="O35" i="95"/>
  <c r="N16" i="95"/>
  <c r="M46" i="71"/>
  <c r="J56" i="71"/>
  <c r="N54" i="71"/>
  <c r="L53" i="71"/>
  <c r="L51" i="71"/>
  <c r="N50" i="71"/>
  <c r="L49" i="71"/>
  <c r="N48" i="71"/>
  <c r="L47" i="71"/>
  <c r="M54" i="71"/>
  <c r="M52" i="71"/>
  <c r="M50" i="71"/>
  <c r="M48" i="71"/>
  <c r="N46" i="71"/>
  <c r="M51" i="71"/>
  <c r="M47" i="71"/>
  <c r="AC97" i="101"/>
  <c r="AO97" i="101"/>
  <c r="AP69" i="101"/>
  <c r="AP70" i="101"/>
  <c r="AO72" i="101"/>
  <c r="AQ71" i="101"/>
  <c r="AP73" i="101"/>
  <c r="AO73" i="101"/>
  <c r="AP54" i="101"/>
  <c r="AO61" i="101"/>
  <c r="AP63" i="101"/>
  <c r="AP55" i="101"/>
  <c r="K63" i="101"/>
  <c r="AP7" i="101"/>
  <c r="AP8" i="101"/>
  <c r="AO13" i="101"/>
  <c r="AP19" i="101"/>
  <c r="AP23" i="101"/>
  <c r="AO29" i="101"/>
  <c r="AO17" i="101"/>
  <c r="AO21" i="101"/>
  <c r="AO22" i="101"/>
  <c r="AO25" i="101"/>
  <c r="AO26" i="101"/>
  <c r="N32" i="100"/>
  <c r="Q33" i="100"/>
  <c r="T36" i="100"/>
  <c r="Q32" i="100"/>
  <c r="N34" i="100"/>
  <c r="O36" i="100"/>
  <c r="F57" i="100"/>
  <c r="T18" i="100"/>
  <c r="U19" i="100"/>
  <c r="N54" i="100"/>
  <c r="E56" i="100"/>
  <c r="S18" i="100"/>
  <c r="T19" i="100"/>
  <c r="E57" i="100"/>
  <c r="I57" i="100"/>
  <c r="M57" i="100" s="1"/>
  <c r="M52" i="100"/>
  <c r="M54" i="100"/>
  <c r="AP74" i="99"/>
  <c r="Y97" i="99"/>
  <c r="AP85" i="99"/>
  <c r="AP88" i="99"/>
  <c r="AQ97" i="99"/>
  <c r="AQ78" i="99"/>
  <c r="AQ80" i="99"/>
  <c r="AP83" i="99"/>
  <c r="AO74" i="99"/>
  <c r="AO72" i="99"/>
  <c r="AP69" i="99"/>
  <c r="AO79" i="99"/>
  <c r="AO80" i="99"/>
  <c r="AQ87" i="99"/>
  <c r="K97" i="99"/>
  <c r="AP76" i="99"/>
  <c r="AP77" i="99"/>
  <c r="AP80" i="99"/>
  <c r="AO83" i="99"/>
  <c r="Y63" i="99"/>
  <c r="AO33" i="99"/>
  <c r="AQ13" i="99"/>
  <c r="AQ22" i="99"/>
  <c r="AQ25" i="99"/>
  <c r="AQ29" i="99"/>
  <c r="AO8" i="99"/>
  <c r="AO10" i="99"/>
  <c r="AO21" i="99"/>
  <c r="AO22" i="99"/>
  <c r="AO29" i="99"/>
  <c r="AP17" i="99"/>
  <c r="AP18" i="99"/>
  <c r="AP22" i="99"/>
  <c r="AP24" i="99"/>
  <c r="AP29" i="99"/>
  <c r="H55" i="98"/>
  <c r="L35" i="98"/>
  <c r="P35" i="98"/>
  <c r="L52" i="98"/>
  <c r="N34" i="98"/>
  <c r="N16" i="98"/>
  <c r="E55" i="98"/>
  <c r="I55" i="98"/>
  <c r="N53" i="98"/>
  <c r="F55" i="98"/>
  <c r="J55" i="98"/>
  <c r="Q15" i="98"/>
  <c r="E56" i="98"/>
  <c r="AO97" i="97"/>
  <c r="AO70" i="97"/>
  <c r="AP69" i="97"/>
  <c r="AF62" i="97"/>
  <c r="AP63" i="97"/>
  <c r="AO43" i="97"/>
  <c r="AO44" i="97"/>
  <c r="AO45" i="97"/>
  <c r="AQ42" i="97"/>
  <c r="AP50" i="97"/>
  <c r="AQ46" i="97"/>
  <c r="AQ52" i="97"/>
  <c r="AQ59" i="97"/>
  <c r="AQ60" i="97"/>
  <c r="AQ61" i="97"/>
  <c r="AP33" i="97"/>
  <c r="AO20" i="97"/>
  <c r="AO21" i="97"/>
  <c r="AO24" i="97"/>
  <c r="AO25" i="97"/>
  <c r="AP30" i="97"/>
  <c r="L52" i="96"/>
  <c r="O35" i="96"/>
  <c r="M38" i="96"/>
  <c r="O16" i="96"/>
  <c r="N14" i="96"/>
  <c r="N13" i="96"/>
  <c r="Q15" i="96"/>
  <c r="Q14" i="96"/>
  <c r="G55" i="96"/>
  <c r="N47" i="96"/>
  <c r="L48" i="96"/>
  <c r="AP80" i="94"/>
  <c r="AO72" i="94"/>
  <c r="AP76" i="94"/>
  <c r="AP77" i="94"/>
  <c r="AP79" i="94"/>
  <c r="AP81" i="94"/>
  <c r="AP82" i="94"/>
  <c r="AP90" i="94"/>
  <c r="AQ73" i="94"/>
  <c r="AP73" i="94"/>
  <c r="AQ75" i="94"/>
  <c r="AQ78" i="94"/>
  <c r="AQ79" i="94"/>
  <c r="AQ86" i="94"/>
  <c r="AQ74" i="94"/>
  <c r="AO70" i="94"/>
  <c r="AO71" i="94"/>
  <c r="O96" i="94"/>
  <c r="AO74" i="94"/>
  <c r="AP43" i="94"/>
  <c r="AP49" i="94"/>
  <c r="AP51" i="94"/>
  <c r="AP52" i="94"/>
  <c r="AP53" i="94"/>
  <c r="AO58" i="94"/>
  <c r="AO59" i="94"/>
  <c r="AO60" i="94"/>
  <c r="H63" i="94"/>
  <c r="AQ55" i="94"/>
  <c r="AQ56" i="94"/>
  <c r="AQ57" i="94"/>
  <c r="AQ58" i="94"/>
  <c r="AQ60" i="94"/>
  <c r="N35" i="95"/>
  <c r="Q32" i="95"/>
  <c r="S36" i="95"/>
  <c r="N32" i="95"/>
  <c r="M16" i="95"/>
  <c r="Q16" i="95"/>
  <c r="Q15" i="95"/>
  <c r="M54" i="95"/>
  <c r="M47" i="95"/>
  <c r="M51" i="95"/>
  <c r="N54" i="95"/>
  <c r="AP16" i="36"/>
  <c r="AQ19" i="36"/>
  <c r="L46" i="71"/>
  <c r="H56" i="71"/>
  <c r="L54" i="71"/>
  <c r="N53" i="71"/>
  <c r="L52" i="71"/>
  <c r="N51" i="71"/>
  <c r="L50" i="71"/>
  <c r="N49" i="71"/>
  <c r="L48" i="71"/>
  <c r="N47" i="71"/>
  <c r="M53" i="71"/>
  <c r="M49" i="71"/>
  <c r="I57" i="71"/>
  <c r="G56" i="71"/>
  <c r="I55" i="71"/>
  <c r="F57" i="71"/>
  <c r="F55" i="71"/>
  <c r="H57" i="71"/>
  <c r="F56" i="71"/>
  <c r="H55" i="71"/>
  <c r="G57" i="71"/>
  <c r="N57" i="71" s="1"/>
  <c r="I56" i="71"/>
  <c r="G55" i="71"/>
  <c r="N55" i="71" s="1"/>
  <c r="P94" i="86"/>
  <c r="AM19" i="91"/>
  <c r="Y97" i="101"/>
  <c r="AF96" i="101"/>
  <c r="Z97" i="101"/>
  <c r="H97" i="101"/>
  <c r="P96" i="101"/>
  <c r="AP14" i="101"/>
  <c r="AO40" i="101"/>
  <c r="AO44" i="101"/>
  <c r="AO48" i="101"/>
  <c r="AP9" i="101"/>
  <c r="AQ69" i="101"/>
  <c r="AO52" i="101"/>
  <c r="AB63" i="101"/>
  <c r="AI96" i="101"/>
  <c r="X33" i="101"/>
  <c r="AO7" i="101"/>
  <c r="AO8" i="101"/>
  <c r="AO9" i="101"/>
  <c r="AO11" i="101"/>
  <c r="AO12" i="101"/>
  <c r="AQ19" i="101"/>
  <c r="AQ23" i="101"/>
  <c r="AP26" i="101"/>
  <c r="AO33" i="101"/>
  <c r="Z63" i="101"/>
  <c r="AQ40" i="101"/>
  <c r="AQ44" i="101"/>
  <c r="AP47" i="101"/>
  <c r="AQ48" i="101"/>
  <c r="AQ52" i="101"/>
  <c r="AQ60" i="101"/>
  <c r="AG62" i="101"/>
  <c r="AQ63" i="101"/>
  <c r="N96" i="101"/>
  <c r="AQ97" i="101"/>
  <c r="AB96" i="101"/>
  <c r="AB97" i="101" s="1"/>
  <c r="AP74" i="101"/>
  <c r="AQ74" i="101"/>
  <c r="AM96" i="101"/>
  <c r="X96" i="101"/>
  <c r="X97" i="101" s="1"/>
  <c r="K96" i="101"/>
  <c r="K97" i="101" s="1"/>
  <c r="AO71" i="101"/>
  <c r="L96" i="101"/>
  <c r="L97" i="101" s="1"/>
  <c r="AL96" i="101"/>
  <c r="AO96" i="101" s="1"/>
  <c r="AO75" i="101"/>
  <c r="AO74" i="101"/>
  <c r="AQ75" i="101"/>
  <c r="AP76" i="101"/>
  <c r="X63" i="101"/>
  <c r="AE62" i="101"/>
  <c r="AA62" i="101"/>
  <c r="AA63" i="101" s="1"/>
  <c r="AQ42" i="101"/>
  <c r="AQ43" i="101"/>
  <c r="AQ46" i="101"/>
  <c r="AQ47" i="101"/>
  <c r="AO56" i="101"/>
  <c r="AO41" i="101"/>
  <c r="AO42" i="101"/>
  <c r="AO45" i="101"/>
  <c r="AO46" i="101"/>
  <c r="AO47" i="101"/>
  <c r="AQ50" i="101"/>
  <c r="AQ51" i="101"/>
  <c r="AQ54" i="101"/>
  <c r="AQ55" i="101"/>
  <c r="AQ56" i="101"/>
  <c r="AF62" i="101"/>
  <c r="AK62" i="101"/>
  <c r="AO60" i="101"/>
  <c r="AP42" i="101"/>
  <c r="AP46" i="101"/>
  <c r="AO50" i="101"/>
  <c r="AO53" i="101"/>
  <c r="AO54" i="101"/>
  <c r="AO55" i="101"/>
  <c r="AL62" i="101"/>
  <c r="AP49" i="101"/>
  <c r="AP53" i="101"/>
  <c r="AP43" i="101"/>
  <c r="AP51" i="101"/>
  <c r="AP41" i="101"/>
  <c r="AP45" i="101"/>
  <c r="AP61" i="101"/>
  <c r="Y33" i="101"/>
  <c r="AC33" i="101"/>
  <c r="AG32" i="101"/>
  <c r="Z33" i="101"/>
  <c r="I33" i="101"/>
  <c r="AP33" i="101"/>
  <c r="H33" i="101"/>
  <c r="AP18" i="101"/>
  <c r="AI32" i="101"/>
  <c r="AE32" i="101"/>
  <c r="AP10" i="101"/>
  <c r="AP11" i="101"/>
  <c r="AO14" i="101"/>
  <c r="AP22" i="101"/>
  <c r="AQ24" i="101"/>
  <c r="AP27" i="101"/>
  <c r="AN32" i="101"/>
  <c r="AQ9" i="101"/>
  <c r="AQ10" i="101"/>
  <c r="AQ11" i="101"/>
  <c r="AQ12" i="101"/>
  <c r="AP15" i="101"/>
  <c r="AO18" i="101"/>
  <c r="AQ27" i="101"/>
  <c r="AP31" i="101"/>
  <c r="M32" i="101"/>
  <c r="M33" i="101" s="1"/>
  <c r="AJ32" i="101"/>
  <c r="AO20" i="101"/>
  <c r="AO28" i="101"/>
  <c r="AQ14" i="101"/>
  <c r="AO16" i="101"/>
  <c r="AQ18" i="101"/>
  <c r="AQ22" i="101"/>
  <c r="AO24" i="101"/>
  <c r="AQ26" i="101"/>
  <c r="AQ30" i="101"/>
  <c r="AQ7" i="101"/>
  <c r="AQ8" i="101"/>
  <c r="AO10" i="101"/>
  <c r="AP13" i="101"/>
  <c r="AP17" i="101"/>
  <c r="AO19" i="101"/>
  <c r="AQ20" i="101"/>
  <c r="AP21" i="101"/>
  <c r="AP25" i="101"/>
  <c r="AQ28" i="101"/>
  <c r="AP29" i="101"/>
  <c r="O32" i="101"/>
  <c r="L32" i="101"/>
  <c r="L33" i="101" s="1"/>
  <c r="AC97" i="99"/>
  <c r="Z97" i="99"/>
  <c r="X97" i="99"/>
  <c r="AB97" i="99"/>
  <c r="H97" i="99"/>
  <c r="AP97" i="99"/>
  <c r="M97" i="99"/>
  <c r="AP48" i="99"/>
  <c r="AP52" i="99"/>
  <c r="AP7" i="99"/>
  <c r="AP10" i="99"/>
  <c r="AO12" i="99"/>
  <c r="AO15" i="99"/>
  <c r="AO17" i="99"/>
  <c r="AO19" i="99"/>
  <c r="AO23" i="99"/>
  <c r="AO24" i="99"/>
  <c r="AQ47" i="99"/>
  <c r="AQ49" i="99"/>
  <c r="AQ50" i="99"/>
  <c r="AO76" i="99"/>
  <c r="AQ7" i="99"/>
  <c r="AQ8" i="99"/>
  <c r="AQ9" i="99"/>
  <c r="AQ14" i="99"/>
  <c r="AQ16" i="99"/>
  <c r="AQ19" i="99"/>
  <c r="AP26" i="99"/>
  <c r="AQ30" i="99"/>
  <c r="AP33" i="99"/>
  <c r="I63" i="99"/>
  <c r="M63" i="99"/>
  <c r="AO40" i="99"/>
  <c r="AO44" i="99"/>
  <c r="AO45" i="99"/>
  <c r="AO48" i="99"/>
  <c r="AO49" i="99"/>
  <c r="AO52" i="99"/>
  <c r="AO71" i="99"/>
  <c r="AQ77" i="99"/>
  <c r="AO87" i="99"/>
  <c r="AO88" i="99"/>
  <c r="AG96" i="99"/>
  <c r="AQ84" i="99"/>
  <c r="AI96" i="99"/>
  <c r="AM96" i="99"/>
  <c r="AQ82" i="99"/>
  <c r="AQ69" i="99"/>
  <c r="AO75" i="99"/>
  <c r="AP79" i="99"/>
  <c r="AQ79" i="99"/>
  <c r="AQ81" i="99"/>
  <c r="AO82" i="99"/>
  <c r="AP82" i="99"/>
  <c r="AP84" i="99"/>
  <c r="AQ86" i="99"/>
  <c r="AJ96" i="99"/>
  <c r="AN96" i="99"/>
  <c r="AO70" i="99"/>
  <c r="AP71" i="99"/>
  <c r="AP75" i="99"/>
  <c r="AO78" i="99"/>
  <c r="AO81" i="99"/>
  <c r="AO86" i="99"/>
  <c r="AQ88" i="99"/>
  <c r="I96" i="99"/>
  <c r="I97" i="99" s="1"/>
  <c r="AQ70" i="99"/>
  <c r="AQ71" i="99"/>
  <c r="AQ75" i="99"/>
  <c r="AP78" i="99"/>
  <c r="AQ83" i="99"/>
  <c r="AP86" i="99"/>
  <c r="O96" i="99"/>
  <c r="L96" i="99"/>
  <c r="L97" i="99" s="1"/>
  <c r="AO69" i="99"/>
  <c r="AO77" i="99"/>
  <c r="AO85" i="99"/>
  <c r="AF62" i="99"/>
  <c r="X63" i="99"/>
  <c r="L63" i="99"/>
  <c r="AB62" i="99"/>
  <c r="AB63" i="99" s="1"/>
  <c r="AP42" i="99"/>
  <c r="AP44" i="99"/>
  <c r="AP45" i="99"/>
  <c r="AP46" i="99"/>
  <c r="AO47" i="99"/>
  <c r="AP47" i="99"/>
  <c r="AO51" i="99"/>
  <c r="AQ41" i="99"/>
  <c r="AQ43" i="99"/>
  <c r="AQ46" i="99"/>
  <c r="AQ51" i="99"/>
  <c r="AQ52" i="99"/>
  <c r="AI62" i="99"/>
  <c r="AP40" i="99"/>
  <c r="AO43" i="99"/>
  <c r="AP43" i="99"/>
  <c r="AQ45" i="99"/>
  <c r="AO50" i="99"/>
  <c r="AQ42" i="99"/>
  <c r="AP50" i="99"/>
  <c r="H62" i="99"/>
  <c r="H63" i="99" s="1"/>
  <c r="AJ62" i="99"/>
  <c r="AO41" i="99"/>
  <c r="AQ44" i="99"/>
  <c r="N62" i="99"/>
  <c r="K62" i="99"/>
  <c r="K63" i="99" s="1"/>
  <c r="AQ33" i="99"/>
  <c r="Y33" i="99"/>
  <c r="AC33" i="99"/>
  <c r="AF32" i="99"/>
  <c r="I33" i="99"/>
  <c r="AO9" i="99"/>
  <c r="AP9" i="99"/>
  <c r="AO11" i="99"/>
  <c r="AO13" i="99"/>
  <c r="AP20" i="99"/>
  <c r="AP21" i="99"/>
  <c r="AO25" i="99"/>
  <c r="AB32" i="99"/>
  <c r="AB33" i="99" s="1"/>
  <c r="AA32" i="99"/>
  <c r="AA33" i="99" s="1"/>
  <c r="AQ10" i="99"/>
  <c r="AP13" i="99"/>
  <c r="AQ18" i="99"/>
  <c r="AP23" i="99"/>
  <c r="AP25" i="99"/>
  <c r="AO28" i="99"/>
  <c r="AO7" i="99"/>
  <c r="AQ11" i="99"/>
  <c r="AQ12" i="99"/>
  <c r="AO18" i="99"/>
  <c r="AQ23" i="99"/>
  <c r="AQ26" i="99"/>
  <c r="AQ27" i="99"/>
  <c r="AQ28" i="99"/>
  <c r="AQ17" i="99"/>
  <c r="N32" i="99"/>
  <c r="AK32" i="99"/>
  <c r="AP12" i="99"/>
  <c r="AQ15" i="99"/>
  <c r="AP16" i="99"/>
  <c r="AP28" i="99"/>
  <c r="AQ31" i="99"/>
  <c r="AP8" i="99"/>
  <c r="AP11" i="99"/>
  <c r="AP14" i="99"/>
  <c r="AO16" i="99"/>
  <c r="AO20" i="99"/>
  <c r="AQ21" i="99"/>
  <c r="AO27" i="99"/>
  <c r="AP27" i="99"/>
  <c r="AP30" i="99"/>
  <c r="P32" i="99"/>
  <c r="O32" i="99"/>
  <c r="X97" i="97"/>
  <c r="AB97" i="97"/>
  <c r="I97" i="97"/>
  <c r="M97" i="97"/>
  <c r="AP97" i="97"/>
  <c r="O96" i="97"/>
  <c r="AQ92" i="97"/>
  <c r="AF96" i="97"/>
  <c r="AO80" i="97"/>
  <c r="AO81" i="97"/>
  <c r="AO87" i="97"/>
  <c r="AO88" i="97"/>
  <c r="AO91" i="97"/>
  <c r="AO92" i="97"/>
  <c r="AO93" i="97"/>
  <c r="AQ22" i="97"/>
  <c r="AQ23" i="97"/>
  <c r="P32" i="97"/>
  <c r="AO78" i="97"/>
  <c r="AO84" i="97"/>
  <c r="N96" i="97"/>
  <c r="Y96" i="97"/>
  <c r="Y97" i="97" s="1"/>
  <c r="X63" i="97"/>
  <c r="AG62" i="97"/>
  <c r="AB62" i="97"/>
  <c r="AB63" i="97" s="1"/>
  <c r="AP83" i="97"/>
  <c r="AP87" i="97"/>
  <c r="AO90" i="97"/>
  <c r="AC96" i="97"/>
  <c r="AC97" i="97" s="1"/>
  <c r="AQ10" i="97"/>
  <c r="AP14" i="97"/>
  <c r="AP17" i="97"/>
  <c r="AP18" i="97"/>
  <c r="AP19" i="97"/>
  <c r="AP21" i="97"/>
  <c r="AP22" i="97"/>
  <c r="AP25" i="97"/>
  <c r="J63" i="97"/>
  <c r="AO61" i="97"/>
  <c r="AQ63" i="97"/>
  <c r="AQ70" i="97"/>
  <c r="AO75" i="97"/>
  <c r="AO76" i="97"/>
  <c r="AQ80" i="97"/>
  <c r="AQ82" i="97"/>
  <c r="AQ86" i="97"/>
  <c r="AQ88" i="97"/>
  <c r="AQ89" i="97"/>
  <c r="AQ90" i="97"/>
  <c r="AO94" i="97"/>
  <c r="AQ97" i="97"/>
  <c r="AQ69" i="97"/>
  <c r="AP70" i="97"/>
  <c r="AO71" i="97"/>
  <c r="AP76" i="97"/>
  <c r="AO77" i="97"/>
  <c r="AQ84" i="97"/>
  <c r="AO86" i="97"/>
  <c r="AM96" i="97"/>
  <c r="AP71" i="97"/>
  <c r="AQ75" i="97"/>
  <c r="AQ76" i="97"/>
  <c r="AQ81" i="97"/>
  <c r="AO82" i="97"/>
  <c r="AP82" i="97"/>
  <c r="AO83" i="97"/>
  <c r="AP88" i="97"/>
  <c r="AO89" i="97"/>
  <c r="AP91" i="97"/>
  <c r="AQ91" i="97"/>
  <c r="H96" i="97"/>
  <c r="H97" i="97" s="1"/>
  <c r="AI96" i="97"/>
  <c r="AO69" i="97"/>
  <c r="AQ71" i="97"/>
  <c r="AQ77" i="97"/>
  <c r="AP78" i="97"/>
  <c r="AP84" i="97"/>
  <c r="AO85" i="97"/>
  <c r="AQ87" i="97"/>
  <c r="AQ93" i="97"/>
  <c r="AP94" i="97"/>
  <c r="L96" i="97"/>
  <c r="L97" i="97" s="1"/>
  <c r="AA63" i="97"/>
  <c r="H63" i="97"/>
  <c r="L63" i="97"/>
  <c r="AQ50" i="97"/>
  <c r="AQ51" i="97"/>
  <c r="AP58" i="97"/>
  <c r="AP53" i="97"/>
  <c r="AP57" i="97"/>
  <c r="AO40" i="97"/>
  <c r="AP40" i="97"/>
  <c r="AP41" i="97"/>
  <c r="AO46" i="97"/>
  <c r="AO53" i="97"/>
  <c r="AQ40" i="97"/>
  <c r="AP43" i="97"/>
  <c r="AQ47" i="97"/>
  <c r="AQ48" i="97"/>
  <c r="AQ49" i="97"/>
  <c r="AO52" i="97"/>
  <c r="AO55" i="97"/>
  <c r="AL62" i="97"/>
  <c r="AQ43" i="97"/>
  <c r="AP45" i="97"/>
  <c r="AQ53" i="97"/>
  <c r="AP54" i="97"/>
  <c r="AP55" i="97"/>
  <c r="AO58" i="97"/>
  <c r="AO41" i="97"/>
  <c r="AQ45" i="97"/>
  <c r="AP46" i="97"/>
  <c r="AO49" i="97"/>
  <c r="AO50" i="97"/>
  <c r="AO51" i="97"/>
  <c r="AQ55" i="97"/>
  <c r="AP59" i="97"/>
  <c r="AP60" i="97"/>
  <c r="AP61" i="97"/>
  <c r="AQ58" i="97"/>
  <c r="AQ41" i="97"/>
  <c r="AO42" i="97"/>
  <c r="AP44" i="97"/>
  <c r="AO47" i="97"/>
  <c r="AP51" i="97"/>
  <c r="AQ54" i="97"/>
  <c r="AO56" i="97"/>
  <c r="AP56" i="97"/>
  <c r="AP49" i="97"/>
  <c r="AO60" i="97"/>
  <c r="AQ44" i="97"/>
  <c r="AP47" i="97"/>
  <c r="AO54" i="97"/>
  <c r="AQ56" i="97"/>
  <c r="N62" i="97"/>
  <c r="AI62" i="97"/>
  <c r="Y33" i="97"/>
  <c r="AC33" i="97"/>
  <c r="AO33" i="97"/>
  <c r="Z33" i="97"/>
  <c r="H33" i="97"/>
  <c r="L33" i="97"/>
  <c r="AQ33" i="97"/>
  <c r="I33" i="97"/>
  <c r="J32" i="97"/>
  <c r="J33" i="97" s="1"/>
  <c r="AQ27" i="97"/>
  <c r="AP7" i="97"/>
  <c r="AQ14" i="97"/>
  <c r="AQ15" i="97"/>
  <c r="AQ31" i="97"/>
  <c r="AQ12" i="97"/>
  <c r="AE32" i="97"/>
  <c r="AP9" i="97"/>
  <c r="AO10" i="97"/>
  <c r="AP13" i="97"/>
  <c r="AO16" i="97"/>
  <c r="AO17" i="97"/>
  <c r="AQ24" i="97"/>
  <c r="AQ26" i="97"/>
  <c r="AP27" i="97"/>
  <c r="AN32" i="97"/>
  <c r="AQ8" i="97"/>
  <c r="AP11" i="97"/>
  <c r="AQ11" i="97"/>
  <c r="AP12" i="97"/>
  <c r="AO18" i="97"/>
  <c r="AO26" i="97"/>
  <c r="M32" i="97"/>
  <c r="M33" i="97" s="1"/>
  <c r="AP15" i="97"/>
  <c r="AQ20" i="97"/>
  <c r="AP23" i="97"/>
  <c r="AP31" i="97"/>
  <c r="AJ32" i="97"/>
  <c r="AQ7" i="97"/>
  <c r="AP10" i="97"/>
  <c r="AQ13" i="97"/>
  <c r="AO14" i="97"/>
  <c r="AP16" i="97"/>
  <c r="AO19" i="97"/>
  <c r="AQ21" i="97"/>
  <c r="AO22" i="97"/>
  <c r="AP24" i="97"/>
  <c r="AO27" i="97"/>
  <c r="AO30" i="97"/>
  <c r="Y97" i="94"/>
  <c r="X97" i="94"/>
  <c r="AB97" i="94"/>
  <c r="K97" i="94"/>
  <c r="H97" i="94"/>
  <c r="I97" i="94"/>
  <c r="M97" i="94"/>
  <c r="AO41" i="94"/>
  <c r="AO45" i="94"/>
  <c r="AQ82" i="94"/>
  <c r="AO17" i="94"/>
  <c r="AO23" i="94"/>
  <c r="AO25" i="94"/>
  <c r="AO28" i="94"/>
  <c r="P32" i="94"/>
  <c r="AQ40" i="94"/>
  <c r="AQ41" i="94"/>
  <c r="AQ42" i="94"/>
  <c r="AQ44" i="94"/>
  <c r="AQ46" i="94"/>
  <c r="AQ47" i="94"/>
  <c r="AO80" i="94"/>
  <c r="AO81" i="94"/>
  <c r="AQ89" i="94"/>
  <c r="AQ90" i="94"/>
  <c r="AQ91" i="94"/>
  <c r="AQ94" i="94"/>
  <c r="AQ95" i="94"/>
  <c r="AG96" i="94"/>
  <c r="AQ97" i="94"/>
  <c r="AP69" i="94"/>
  <c r="AP70" i="94"/>
  <c r="AO86" i="94"/>
  <c r="AO87" i="94"/>
  <c r="AC96" i="94"/>
  <c r="AC97" i="94" s="1"/>
  <c r="AP89" i="94"/>
  <c r="AQ69" i="94"/>
  <c r="AO75" i="94"/>
  <c r="AO76" i="94"/>
  <c r="AO77" i="94"/>
  <c r="AQ83" i="94"/>
  <c r="AP86" i="94"/>
  <c r="AO91" i="94"/>
  <c r="AI96" i="94"/>
  <c r="AJ96" i="94"/>
  <c r="AP71" i="94"/>
  <c r="AQ76" i="94"/>
  <c r="AO78" i="94"/>
  <c r="AQ81" i="94"/>
  <c r="AO83" i="94"/>
  <c r="AP87" i="94"/>
  <c r="AP88" i="94"/>
  <c r="AO89" i="94"/>
  <c r="AO94" i="94"/>
  <c r="AM96" i="94"/>
  <c r="AO69" i="94"/>
  <c r="AQ71" i="94"/>
  <c r="AQ77" i="94"/>
  <c r="AP78" i="94"/>
  <c r="AO79" i="94"/>
  <c r="AQ87" i="94"/>
  <c r="AP94" i="94"/>
  <c r="AO95" i="94"/>
  <c r="L96" i="94"/>
  <c r="L97" i="94" s="1"/>
  <c r="AA63" i="94"/>
  <c r="AF62" i="94"/>
  <c r="AP63" i="94"/>
  <c r="AQ63" i="94"/>
  <c r="I63" i="94"/>
  <c r="N62" i="94"/>
  <c r="J63" i="94"/>
  <c r="AB62" i="94"/>
  <c r="AB63" i="94" s="1"/>
  <c r="AQ59" i="94"/>
  <c r="AQ43" i="94"/>
  <c r="X62" i="94"/>
  <c r="X63" i="94" s="1"/>
  <c r="AO42" i="94"/>
  <c r="AO43" i="94"/>
  <c r="AO44" i="94"/>
  <c r="AP50" i="94"/>
  <c r="AQ50" i="94"/>
  <c r="AQ51" i="94"/>
  <c r="AQ52" i="94"/>
  <c r="AO57" i="94"/>
  <c r="AP57" i="94"/>
  <c r="AP58" i="94"/>
  <c r="AP59" i="94"/>
  <c r="K62" i="94"/>
  <c r="K63" i="94" s="1"/>
  <c r="AO40" i="94"/>
  <c r="AP44" i="94"/>
  <c r="AP45" i="94"/>
  <c r="AO46" i="94"/>
  <c r="AQ48" i="94"/>
  <c r="AO51" i="94"/>
  <c r="AQ54" i="94"/>
  <c r="AP55" i="94"/>
  <c r="AO56" i="94"/>
  <c r="AP60" i="94"/>
  <c r="AP61" i="94"/>
  <c r="AL62" i="94"/>
  <c r="AO13" i="94"/>
  <c r="AO15" i="94"/>
  <c r="AP12" i="94"/>
  <c r="AP26" i="94"/>
  <c r="AO29" i="94"/>
  <c r="AQ25" i="94"/>
  <c r="AQ27" i="94"/>
  <c r="AQ8" i="94"/>
  <c r="AQ11" i="94"/>
  <c r="AQ13" i="94"/>
  <c r="AQ16" i="94"/>
  <c r="AO19" i="94"/>
  <c r="AP20" i="94"/>
  <c r="AP25" i="94"/>
  <c r="AO7" i="94"/>
  <c r="AQ20" i="94"/>
  <c r="AP7" i="94"/>
  <c r="AQ29" i="94"/>
  <c r="AP12" i="36"/>
  <c r="AP7" i="36"/>
  <c r="AP29" i="36"/>
  <c r="AO26" i="36"/>
  <c r="AP20" i="36"/>
  <c r="AO78" i="36"/>
  <c r="AO94" i="36"/>
  <c r="AP95" i="36"/>
  <c r="AP94" i="36"/>
  <c r="AQ94" i="36"/>
  <c r="AQ95" i="36"/>
  <c r="AO95" i="36"/>
  <c r="AE62" i="36"/>
  <c r="X62" i="36"/>
  <c r="X63" i="36" s="1"/>
  <c r="AP53" i="36"/>
  <c r="AO54" i="36"/>
  <c r="AP55" i="36"/>
  <c r="AP56" i="36"/>
  <c r="AP57" i="36"/>
  <c r="AP58" i="36"/>
  <c r="P37" i="100"/>
  <c r="M47" i="100"/>
  <c r="N47" i="100"/>
  <c r="M49" i="100"/>
  <c r="N52" i="100"/>
  <c r="M46" i="100"/>
  <c r="M48" i="100"/>
  <c r="N49" i="100"/>
  <c r="L50" i="100"/>
  <c r="M53" i="100"/>
  <c r="H55" i="100"/>
  <c r="Q34" i="100"/>
  <c r="U38" i="100"/>
  <c r="N46" i="100"/>
  <c r="L47" i="100"/>
  <c r="L52" i="100"/>
  <c r="N53" i="100"/>
  <c r="L54" i="100"/>
  <c r="E55" i="100"/>
  <c r="I55" i="100"/>
  <c r="F56" i="100"/>
  <c r="J56" i="100"/>
  <c r="U17" i="100"/>
  <c r="N17" i="100"/>
  <c r="S19" i="100"/>
  <c r="J55" i="100"/>
  <c r="G56" i="100"/>
  <c r="G57" i="100"/>
  <c r="G55" i="100"/>
  <c r="H57" i="100"/>
  <c r="L46" i="100"/>
  <c r="N48" i="100"/>
  <c r="M50" i="100"/>
  <c r="N51" i="100"/>
  <c r="L53" i="100"/>
  <c r="J57" i="100"/>
  <c r="N57" i="100" s="1"/>
  <c r="N32" i="98"/>
  <c r="Q33" i="98"/>
  <c r="Q32" i="98"/>
  <c r="M46" i="98"/>
  <c r="M48" i="98"/>
  <c r="M47" i="98"/>
  <c r="M51" i="98"/>
  <c r="Q34" i="98"/>
  <c r="M37" i="98"/>
  <c r="N46" i="98"/>
  <c r="N50" i="98"/>
  <c r="P36" i="98"/>
  <c r="T37" i="98"/>
  <c r="P37" i="98"/>
  <c r="L47" i="98"/>
  <c r="L54" i="98"/>
  <c r="F57" i="98"/>
  <c r="J57" i="98"/>
  <c r="L36" i="98"/>
  <c r="Q37" i="98"/>
  <c r="L51" i="98"/>
  <c r="M52" i="98"/>
  <c r="N33" i="98"/>
  <c r="S36" i="98"/>
  <c r="O36" i="98"/>
  <c r="L37" i="98"/>
  <c r="Q38" i="98"/>
  <c r="N47" i="98"/>
  <c r="M49" i="98"/>
  <c r="N52" i="98"/>
  <c r="O17" i="98"/>
  <c r="O18" i="98"/>
  <c r="G57" i="98"/>
  <c r="S17" i="98"/>
  <c r="M19" i="98"/>
  <c r="G55" i="98"/>
  <c r="H57" i="98"/>
  <c r="T19" i="98"/>
  <c r="P19" i="98"/>
  <c r="E57" i="98"/>
  <c r="I57" i="98"/>
  <c r="M57" i="98" s="1"/>
  <c r="L46" i="98"/>
  <c r="N48" i="98"/>
  <c r="M50" i="98"/>
  <c r="N51" i="98"/>
  <c r="L53" i="98"/>
  <c r="S36" i="96"/>
  <c r="T37" i="96"/>
  <c r="M46" i="96"/>
  <c r="M51" i="96"/>
  <c r="N51" i="96"/>
  <c r="M53" i="96"/>
  <c r="U38" i="96"/>
  <c r="N46" i="96"/>
  <c r="N48" i="96"/>
  <c r="M50" i="96"/>
  <c r="M52" i="96"/>
  <c r="N53" i="96"/>
  <c r="M47" i="96"/>
  <c r="N50" i="96"/>
  <c r="L51" i="96"/>
  <c r="E55" i="96"/>
  <c r="I55" i="96"/>
  <c r="F56" i="96"/>
  <c r="J56" i="96"/>
  <c r="L54" i="96"/>
  <c r="H55" i="96"/>
  <c r="J57" i="96"/>
  <c r="S17" i="96"/>
  <c r="U19" i="96"/>
  <c r="E56" i="96"/>
  <c r="L46" i="96"/>
  <c r="S18" i="96"/>
  <c r="T19" i="96"/>
  <c r="F55" i="96"/>
  <c r="J55" i="96"/>
  <c r="G57" i="96"/>
  <c r="L47" i="96"/>
  <c r="M48" i="96"/>
  <c r="L50" i="96"/>
  <c r="N52" i="96"/>
  <c r="M54" i="96"/>
  <c r="M53" i="95"/>
  <c r="S19" i="95"/>
  <c r="E56" i="95"/>
  <c r="L48" i="95"/>
  <c r="T19" i="95"/>
  <c r="E57" i="95"/>
  <c r="I57" i="95"/>
  <c r="N50" i="95"/>
  <c r="AK96" i="101"/>
  <c r="Z96" i="101"/>
  <c r="AQ13" i="101"/>
  <c r="AP16" i="101"/>
  <c r="AQ21" i="101"/>
  <c r="AP24" i="101"/>
  <c r="AQ29" i="101"/>
  <c r="AK32" i="101"/>
  <c r="J32" i="101"/>
  <c r="J33" i="101" s="1"/>
  <c r="P32" i="101"/>
  <c r="AL32" i="101"/>
  <c r="AA32" i="101"/>
  <c r="AA33" i="101" s="1"/>
  <c r="AQ33" i="101"/>
  <c r="AQ41" i="101"/>
  <c r="AP44" i="101"/>
  <c r="AQ49" i="101"/>
  <c r="AP52" i="101"/>
  <c r="AP60" i="101"/>
  <c r="AI62" i="101"/>
  <c r="H62" i="101"/>
  <c r="H63" i="101" s="1"/>
  <c r="AM62" i="101"/>
  <c r="L62" i="101"/>
  <c r="L63" i="101" s="1"/>
  <c r="N62" i="101"/>
  <c r="AQ76" i="101"/>
  <c r="AA96" i="101"/>
  <c r="AA97" i="101" s="1"/>
  <c r="AE96" i="101"/>
  <c r="AP97" i="101"/>
  <c r="AN62" i="101"/>
  <c r="AC62" i="101"/>
  <c r="AC63" i="101" s="1"/>
  <c r="AJ96" i="101"/>
  <c r="I96" i="101"/>
  <c r="I97" i="101" s="1"/>
  <c r="O96" i="101"/>
  <c r="AG96" i="101"/>
  <c r="AP12" i="101"/>
  <c r="AO15" i="101"/>
  <c r="AO23" i="101"/>
  <c r="AO31" i="101"/>
  <c r="K32" i="101"/>
  <c r="K33" i="101" s="1"/>
  <c r="N32" i="101"/>
  <c r="AB32" i="101"/>
  <c r="AB33" i="101" s="1"/>
  <c r="AF32" i="101"/>
  <c r="AM32" i="101"/>
  <c r="AO43" i="101"/>
  <c r="AO51" i="101"/>
  <c r="M62" i="101"/>
  <c r="M63" i="101" s="1"/>
  <c r="P62" i="101"/>
  <c r="O62" i="101"/>
  <c r="AO63" i="101"/>
  <c r="AP71" i="101"/>
  <c r="AJ62" i="101"/>
  <c r="Y62" i="101"/>
  <c r="Y63" i="101" s="1"/>
  <c r="AN96" i="101"/>
  <c r="M96" i="101"/>
  <c r="M97" i="101" s="1"/>
  <c r="AQ17" i="101"/>
  <c r="AP20" i="101"/>
  <c r="AQ25" i="101"/>
  <c r="AP28" i="101"/>
  <c r="AP40" i="101"/>
  <c r="AQ45" i="101"/>
  <c r="AP48" i="101"/>
  <c r="AQ53" i="101"/>
  <c r="AP56" i="101"/>
  <c r="AQ61" i="101"/>
  <c r="AO70" i="101"/>
  <c r="AP75" i="101"/>
  <c r="T17" i="100"/>
  <c r="U18" i="100"/>
  <c r="L36" i="100"/>
  <c r="P36" i="100"/>
  <c r="U36" i="100"/>
  <c r="M37" i="100"/>
  <c r="Q37" i="100"/>
  <c r="N38" i="100"/>
  <c r="S38" i="100"/>
  <c r="H56" i="100"/>
  <c r="L56" i="100" s="1"/>
  <c r="L17" i="100"/>
  <c r="M18" i="100"/>
  <c r="N19" i="100"/>
  <c r="M36" i="100"/>
  <c r="Q36" i="100"/>
  <c r="N37" i="100"/>
  <c r="S37" i="100"/>
  <c r="O38" i="100"/>
  <c r="T38" i="100"/>
  <c r="F55" i="100"/>
  <c r="I56" i="100"/>
  <c r="U37" i="100"/>
  <c r="N36" i="100"/>
  <c r="L38" i="100"/>
  <c r="P38" i="100"/>
  <c r="Z32" i="99"/>
  <c r="Z33" i="99" s="1"/>
  <c r="AL32" i="99"/>
  <c r="AP15" i="99"/>
  <c r="AQ20" i="99"/>
  <c r="AO26" i="99"/>
  <c r="AP31" i="99"/>
  <c r="AI32" i="99"/>
  <c r="AM32" i="99"/>
  <c r="AG32" i="99"/>
  <c r="AN32" i="99"/>
  <c r="AO42" i="99"/>
  <c r="AO46" i="99"/>
  <c r="O62" i="99"/>
  <c r="AK62" i="99"/>
  <c r="Z62" i="99"/>
  <c r="Z63" i="99" s="1"/>
  <c r="AG62" i="99"/>
  <c r="AO63" i="99"/>
  <c r="AQ76" i="99"/>
  <c r="AP87" i="99"/>
  <c r="AO14" i="99"/>
  <c r="AP19" i="99"/>
  <c r="AQ24" i="99"/>
  <c r="AO30" i="99"/>
  <c r="M32" i="99"/>
  <c r="M33" i="99" s="1"/>
  <c r="AJ32" i="99"/>
  <c r="AQ40" i="99"/>
  <c r="AQ48" i="99"/>
  <c r="AP51" i="99"/>
  <c r="P62" i="99"/>
  <c r="AA62" i="99"/>
  <c r="AA63" i="99" s="1"/>
  <c r="AE62" i="99"/>
  <c r="AP63" i="99"/>
  <c r="AP70" i="99"/>
  <c r="AK96" i="99"/>
  <c r="J96" i="99"/>
  <c r="J97" i="99" s="1"/>
  <c r="P96" i="99"/>
  <c r="AL96" i="99"/>
  <c r="AA96" i="99"/>
  <c r="AA97" i="99" s="1"/>
  <c r="AE96" i="99"/>
  <c r="N96" i="99"/>
  <c r="AF96" i="99"/>
  <c r="T18" i="98"/>
  <c r="H56" i="98"/>
  <c r="U19" i="98"/>
  <c r="T36" i="98"/>
  <c r="U37" i="98"/>
  <c r="G56" i="98"/>
  <c r="T17" i="98"/>
  <c r="U18" i="98"/>
  <c r="U36" i="98"/>
  <c r="S38" i="98"/>
  <c r="L17" i="98"/>
  <c r="U17" i="98"/>
  <c r="S19" i="98"/>
  <c r="M36" i="98"/>
  <c r="Q36" i="98"/>
  <c r="S37" i="98"/>
  <c r="O38" i="98"/>
  <c r="T38" i="98"/>
  <c r="I56" i="98"/>
  <c r="M56" i="98" s="1"/>
  <c r="N36" i="98"/>
  <c r="L38" i="98"/>
  <c r="P38" i="98"/>
  <c r="AM32" i="97"/>
  <c r="AB32" i="97"/>
  <c r="AB33" i="97" s="1"/>
  <c r="AF32" i="97"/>
  <c r="AK96" i="97"/>
  <c r="J96" i="97"/>
  <c r="J97" i="97" s="1"/>
  <c r="M62" i="97"/>
  <c r="M63" i="97" s="1"/>
  <c r="P62" i="97"/>
  <c r="AJ62" i="97"/>
  <c r="AN62" i="97"/>
  <c r="K32" i="97"/>
  <c r="K33" i="97" s="1"/>
  <c r="N32" i="97"/>
  <c r="AK62" i="97"/>
  <c r="Z62" i="97"/>
  <c r="Z63" i="97" s="1"/>
  <c r="P96" i="97"/>
  <c r="AL96" i="97"/>
  <c r="AA96" i="97"/>
  <c r="AA97" i="97" s="1"/>
  <c r="AE96" i="97"/>
  <c r="AI32" i="97"/>
  <c r="X32" i="97"/>
  <c r="X33" i="97" s="1"/>
  <c r="AO15" i="97"/>
  <c r="AQ17" i="97"/>
  <c r="AP20" i="97"/>
  <c r="AO23" i="97"/>
  <c r="AQ25" i="97"/>
  <c r="AO31" i="97"/>
  <c r="AL32" i="97"/>
  <c r="AP52" i="97"/>
  <c r="AQ57" i="97"/>
  <c r="AO59" i="97"/>
  <c r="O62" i="97"/>
  <c r="AO63" i="97"/>
  <c r="AP75" i="97"/>
  <c r="AK32" i="97"/>
  <c r="Y62" i="97"/>
  <c r="Y63" i="97" s="1"/>
  <c r="AC62" i="97"/>
  <c r="AC63" i="97" s="1"/>
  <c r="AM62" i="97"/>
  <c r="AJ96" i="97"/>
  <c r="AN96" i="97"/>
  <c r="O32" i="97"/>
  <c r="AG32" i="97"/>
  <c r="AE62" i="97"/>
  <c r="T36" i="96"/>
  <c r="T17" i="96"/>
  <c r="U18" i="96"/>
  <c r="L36" i="96"/>
  <c r="P36" i="96"/>
  <c r="U36" i="96"/>
  <c r="M37" i="96"/>
  <c r="Q37" i="96"/>
  <c r="N38" i="96"/>
  <c r="H56" i="96"/>
  <c r="T18" i="96"/>
  <c r="U37" i="96"/>
  <c r="G56" i="96"/>
  <c r="L17" i="96"/>
  <c r="U17" i="96"/>
  <c r="N19" i="96"/>
  <c r="M36" i="96"/>
  <c r="Q36" i="96"/>
  <c r="S37" i="96"/>
  <c r="O38" i="96"/>
  <c r="I56" i="96"/>
  <c r="N36" i="96"/>
  <c r="L38" i="96"/>
  <c r="P38" i="96"/>
  <c r="Q34" i="95"/>
  <c r="U38" i="95"/>
  <c r="N46" i="95"/>
  <c r="L52" i="95"/>
  <c r="L37" i="95"/>
  <c r="N34" i="95"/>
  <c r="O36" i="95"/>
  <c r="P37" i="95"/>
  <c r="Q38" i="95"/>
  <c r="N47" i="95"/>
  <c r="N52" i="95"/>
  <c r="U17" i="95"/>
  <c r="S18" i="95"/>
  <c r="E55" i="95"/>
  <c r="I55" i="95"/>
  <c r="F56" i="95"/>
  <c r="J56" i="95"/>
  <c r="M49" i="95"/>
  <c r="L51" i="95"/>
  <c r="M52" i="95"/>
  <c r="N53" i="95"/>
  <c r="L54" i="95"/>
  <c r="H55" i="95"/>
  <c r="O19" i="95"/>
  <c r="F55" i="95"/>
  <c r="J55" i="95"/>
  <c r="G57" i="95"/>
  <c r="L47" i="95"/>
  <c r="M48" i="95"/>
  <c r="N49" i="95"/>
  <c r="L50" i="95"/>
  <c r="F57" i="95"/>
  <c r="Q13" i="95"/>
  <c r="Q14" i="95"/>
  <c r="G55" i="95"/>
  <c r="H57" i="95"/>
  <c r="L46" i="95"/>
  <c r="N48" i="95"/>
  <c r="M50" i="95"/>
  <c r="N51" i="95"/>
  <c r="L53" i="95"/>
  <c r="J57" i="95"/>
  <c r="T17" i="95"/>
  <c r="L18" i="95"/>
  <c r="U18" i="95"/>
  <c r="M19" i="95"/>
  <c r="L36" i="95"/>
  <c r="P36" i="95"/>
  <c r="U36" i="95"/>
  <c r="M37" i="95"/>
  <c r="Q37" i="95"/>
  <c r="N38" i="95"/>
  <c r="S38" i="95"/>
  <c r="H56" i="95"/>
  <c r="S17" i="95"/>
  <c r="T18" i="95"/>
  <c r="U19" i="95"/>
  <c r="T36" i="95"/>
  <c r="U37" i="95"/>
  <c r="G56" i="95"/>
  <c r="M36" i="95"/>
  <c r="Q36" i="95"/>
  <c r="S37" i="95"/>
  <c r="O38" i="95"/>
  <c r="T38" i="95"/>
  <c r="I56" i="95"/>
  <c r="N36" i="95"/>
  <c r="L38" i="95"/>
  <c r="P38" i="95"/>
  <c r="AQ33" i="94"/>
  <c r="AQ15" i="94"/>
  <c r="AQ17" i="94"/>
  <c r="Y33" i="94"/>
  <c r="AC33" i="94"/>
  <c r="AO8" i="94"/>
  <c r="AP10" i="94"/>
  <c r="AP11" i="94"/>
  <c r="AO16" i="94"/>
  <c r="AQ19" i="94"/>
  <c r="AQ21" i="94"/>
  <c r="AQ23" i="94"/>
  <c r="AQ24" i="94"/>
  <c r="AO27" i="94"/>
  <c r="AO31" i="94"/>
  <c r="AJ32" i="94"/>
  <c r="X33" i="94"/>
  <c r="AP22" i="94"/>
  <c r="AQ31" i="94"/>
  <c r="AQ7" i="94"/>
  <c r="AQ9" i="94"/>
  <c r="AQ10" i="94"/>
  <c r="AP15" i="94"/>
  <c r="AP16" i="94"/>
  <c r="AP31" i="94"/>
  <c r="AO33" i="94"/>
  <c r="AP33" i="94"/>
  <c r="AP14" i="94"/>
  <c r="AQ14" i="94"/>
  <c r="AP18" i="94"/>
  <c r="AQ18" i="94"/>
  <c r="AO21" i="94"/>
  <c r="AP21" i="94"/>
  <c r="AO22" i="94"/>
  <c r="AO26" i="94"/>
  <c r="AP30" i="94"/>
  <c r="AQ30" i="94"/>
  <c r="AI32" i="94"/>
  <c r="M32" i="94"/>
  <c r="J33" i="94"/>
  <c r="AP8" i="94"/>
  <c r="AO9" i="94"/>
  <c r="AO10" i="94"/>
  <c r="AP17" i="94"/>
  <c r="AP23" i="94"/>
  <c r="AO24" i="94"/>
  <c r="AP27" i="94"/>
  <c r="N32" i="94"/>
  <c r="K32" i="94"/>
  <c r="K33" i="94" s="1"/>
  <c r="AL32" i="94"/>
  <c r="AO32" i="94" s="1"/>
  <c r="M33" i="94"/>
  <c r="H33" i="94"/>
  <c r="L33" i="94"/>
  <c r="AO11" i="94"/>
  <c r="AQ12" i="94"/>
  <c r="AP13" i="94"/>
  <c r="AO14" i="94"/>
  <c r="AO18" i="94"/>
  <c r="AO20" i="94"/>
  <c r="AQ22" i="94"/>
  <c r="AQ26" i="94"/>
  <c r="AQ28" i="94"/>
  <c r="AP29" i="94"/>
  <c r="AO30" i="94"/>
  <c r="AK32" i="94"/>
  <c r="AO12" i="94"/>
  <c r="I32" i="94"/>
  <c r="I33" i="94" s="1"/>
  <c r="O32" i="94"/>
  <c r="AE32" i="94"/>
  <c r="AN32" i="94"/>
  <c r="AP48" i="94"/>
  <c r="AQ53" i="94"/>
  <c r="AO55" i="94"/>
  <c r="O62" i="94"/>
  <c r="AP83" i="94"/>
  <c r="AQ88" i="94"/>
  <c r="AO90" i="94"/>
  <c r="AK96" i="94"/>
  <c r="AK62" i="94"/>
  <c r="Z62" i="94"/>
  <c r="Z63" i="94" s="1"/>
  <c r="AM32" i="94"/>
  <c r="AF32" i="94"/>
  <c r="Z32" i="94"/>
  <c r="Z33" i="94" s="1"/>
  <c r="AG32" i="94"/>
  <c r="AQ49" i="94"/>
  <c r="M62" i="94"/>
  <c r="M63" i="94" s="1"/>
  <c r="P62" i="94"/>
  <c r="AO63" i="94"/>
  <c r="P96" i="94"/>
  <c r="AL96" i="94"/>
  <c r="AA96" i="94"/>
  <c r="AA97" i="94" s="1"/>
  <c r="AE96" i="94"/>
  <c r="AP97" i="94"/>
  <c r="AP9" i="94"/>
  <c r="AB32" i="94"/>
  <c r="AB33" i="94" s="1"/>
  <c r="AP40" i="94"/>
  <c r="AQ45" i="94"/>
  <c r="AO47" i="94"/>
  <c r="AP56" i="94"/>
  <c r="AQ61" i="94"/>
  <c r="AJ62" i="94"/>
  <c r="AN62" i="94"/>
  <c r="AG62" i="94"/>
  <c r="AP75" i="94"/>
  <c r="AQ80" i="94"/>
  <c r="AO82" i="94"/>
  <c r="AP91" i="94"/>
  <c r="Y62" i="94"/>
  <c r="Y63" i="94" s="1"/>
  <c r="AC62" i="94"/>
  <c r="AC63" i="94" s="1"/>
  <c r="AI62" i="94"/>
  <c r="AM62" i="94"/>
  <c r="Z96" i="94"/>
  <c r="Z97" i="94" s="1"/>
  <c r="AN96" i="94"/>
  <c r="N96" i="94"/>
  <c r="AF96" i="94"/>
  <c r="AQ76" i="36"/>
  <c r="AQ88" i="36"/>
  <c r="AP75" i="36"/>
  <c r="AP76" i="36"/>
  <c r="AP85" i="36"/>
  <c r="AP86" i="36"/>
  <c r="AP87" i="36"/>
  <c r="AP88" i="36"/>
  <c r="AO81" i="36"/>
  <c r="AO82" i="36"/>
  <c r="AO83" i="36"/>
  <c r="AO93" i="36"/>
  <c r="AQ14" i="36"/>
  <c r="AQ12" i="36"/>
  <c r="AO7" i="36"/>
  <c r="AP27" i="36"/>
  <c r="AQ40" i="36"/>
  <c r="AQ45" i="36"/>
  <c r="AO19" i="36"/>
  <c r="AP79" i="36"/>
  <c r="AQ79" i="36"/>
  <c r="AQ80" i="36"/>
  <c r="AP83" i="36"/>
  <c r="AQ91" i="36"/>
  <c r="AP19" i="36"/>
  <c r="AO12" i="36"/>
  <c r="AP10" i="36"/>
  <c r="AO33" i="36"/>
  <c r="AP24" i="36"/>
  <c r="AO23" i="36"/>
  <c r="AO21" i="36"/>
  <c r="AQ71" i="36"/>
  <c r="AQ74" i="36"/>
  <c r="AO84" i="36"/>
  <c r="AO86" i="36"/>
  <c r="AO90" i="36"/>
  <c r="P96" i="36"/>
  <c r="AP93" i="36"/>
  <c r="AQ18" i="36"/>
  <c r="AP15" i="36"/>
  <c r="AP11" i="36"/>
  <c r="AQ10" i="36"/>
  <c r="AO9" i="36"/>
  <c r="AP31" i="36"/>
  <c r="AO24" i="36"/>
  <c r="AP21" i="36"/>
  <c r="I97" i="36"/>
  <c r="M97" i="36"/>
  <c r="X97" i="36"/>
  <c r="AB97" i="36"/>
  <c r="AO69" i="36"/>
  <c r="AO70" i="36"/>
  <c r="AO74" i="36"/>
  <c r="AO52" i="36"/>
  <c r="AP40" i="36"/>
  <c r="AP45" i="36"/>
  <c r="AQ46" i="36"/>
  <c r="AQ47" i="36"/>
  <c r="AQ48" i="36"/>
  <c r="AQ51" i="36"/>
  <c r="AP14" i="36"/>
  <c r="AQ8" i="36"/>
  <c r="AP28" i="36"/>
  <c r="AO27" i="36"/>
  <c r="AQ26" i="36"/>
  <c r="AO25" i="36"/>
  <c r="AQ24" i="36"/>
  <c r="AO20" i="36"/>
  <c r="AP41" i="36"/>
  <c r="AO56" i="36"/>
  <c r="AO57" i="36"/>
  <c r="AO58" i="36"/>
  <c r="AO61" i="36"/>
  <c r="AL62" i="36"/>
  <c r="AQ63" i="36"/>
  <c r="AP69" i="36"/>
  <c r="AO76" i="36"/>
  <c r="AO77" i="36"/>
  <c r="AQ82" i="36"/>
  <c r="AQ84" i="36"/>
  <c r="AQ85" i="36"/>
  <c r="AQ86" i="36"/>
  <c r="AQ87" i="36"/>
  <c r="AP89" i="36"/>
  <c r="AQ89" i="36"/>
  <c r="AP91" i="36"/>
  <c r="AP92" i="36"/>
  <c r="AF96" i="36"/>
  <c r="AO97" i="36"/>
  <c r="AM32" i="36"/>
  <c r="AP17" i="36"/>
  <c r="K97" i="36"/>
  <c r="Z97" i="36"/>
  <c r="AQ7" i="36"/>
  <c r="AO29" i="36"/>
  <c r="AQ25" i="36"/>
  <c r="AQ23" i="36"/>
  <c r="AP22" i="36"/>
  <c r="AO22" i="36"/>
  <c r="AO40" i="36"/>
  <c r="AO41" i="36"/>
  <c r="AO44" i="36"/>
  <c r="AO45" i="36"/>
  <c r="AQ53" i="36"/>
  <c r="AQ70" i="36"/>
  <c r="AQ75" i="36"/>
  <c r="AP80" i="36"/>
  <c r="AP81" i="36"/>
  <c r="AP82" i="36"/>
  <c r="AO87" i="36"/>
  <c r="AQ92" i="36"/>
  <c r="AP97" i="36"/>
  <c r="AQ50" i="36"/>
  <c r="AP42" i="36"/>
  <c r="AP43" i="36"/>
  <c r="AO48" i="36"/>
  <c r="AO49" i="36"/>
  <c r="AO50" i="36"/>
  <c r="AQ55" i="36"/>
  <c r="AP60" i="36"/>
  <c r="AP61" i="36"/>
  <c r="O62" i="36"/>
  <c r="H63" i="36"/>
  <c r="L63" i="36"/>
  <c r="AQ41" i="36"/>
  <c r="AQ42" i="36"/>
  <c r="AQ43" i="36"/>
  <c r="AP47" i="36"/>
  <c r="AP49" i="36"/>
  <c r="AQ59" i="36"/>
  <c r="AQ60" i="36"/>
  <c r="AQ61" i="36"/>
  <c r="AJ32" i="36"/>
  <c r="AA63" i="36"/>
  <c r="AJ62" i="36"/>
  <c r="AQ13" i="36"/>
  <c r="AO11" i="36"/>
  <c r="AP9" i="36"/>
  <c r="AQ30" i="36"/>
  <c r="AO28" i="36"/>
  <c r="AQ20" i="36"/>
  <c r="AO43" i="36"/>
  <c r="AQ52" i="36"/>
  <c r="AK62" i="36"/>
  <c r="Y97" i="36"/>
  <c r="AO92" i="36"/>
  <c r="AO18" i="36"/>
  <c r="AQ17" i="36"/>
  <c r="AO15" i="36"/>
  <c r="AP13" i="36"/>
  <c r="AO13" i="36"/>
  <c r="AQ11" i="36"/>
  <c r="AP33" i="36"/>
  <c r="AP30" i="36"/>
  <c r="AO30" i="36"/>
  <c r="AQ28" i="36"/>
  <c r="AP23" i="36"/>
  <c r="AQ21" i="36"/>
  <c r="AP44" i="36"/>
  <c r="AQ44" i="36"/>
  <c r="AO46" i="36"/>
  <c r="AQ49" i="36"/>
  <c r="AP50" i="36"/>
  <c r="AO51" i="36"/>
  <c r="AP54" i="36"/>
  <c r="AQ56" i="36"/>
  <c r="AQ57" i="36"/>
  <c r="AO59" i="36"/>
  <c r="N62" i="36"/>
  <c r="K63" i="36"/>
  <c r="AO63" i="36"/>
  <c r="AQ69" i="36"/>
  <c r="AP70" i="36"/>
  <c r="AO71" i="36"/>
  <c r="AP77" i="36"/>
  <c r="AP78" i="36"/>
  <c r="AO79" i="36"/>
  <c r="AQ81" i="36"/>
  <c r="AO88" i="36"/>
  <c r="AO89" i="36"/>
  <c r="N96" i="36"/>
  <c r="O96" i="36"/>
  <c r="AI96" i="36"/>
  <c r="AN32" i="36"/>
  <c r="J63" i="36"/>
  <c r="AN62" i="36"/>
  <c r="AP18" i="36"/>
  <c r="AQ16" i="36"/>
  <c r="AO14" i="36"/>
  <c r="AQ33" i="36"/>
  <c r="AO31" i="36"/>
  <c r="AP26" i="36"/>
  <c r="M63" i="36"/>
  <c r="AP48" i="36"/>
  <c r="AC97" i="36"/>
  <c r="AQ90" i="36"/>
  <c r="AL96" i="36"/>
  <c r="AO17" i="36"/>
  <c r="AQ15" i="36"/>
  <c r="AP8" i="36"/>
  <c r="AP25" i="36"/>
  <c r="AQ22" i="36"/>
  <c r="AO42" i="36"/>
  <c r="AP46" i="36"/>
  <c r="AO47" i="36"/>
  <c r="AP51" i="36"/>
  <c r="AP52" i="36"/>
  <c r="AO53" i="36"/>
  <c r="AQ54" i="36"/>
  <c r="AO55" i="36"/>
  <c r="AQ58" i="36"/>
  <c r="AP59" i="36"/>
  <c r="AO60" i="36"/>
  <c r="AF62" i="36"/>
  <c r="AB63" i="36"/>
  <c r="AP63" i="36"/>
  <c r="H97" i="36"/>
  <c r="L97" i="36"/>
  <c r="AP71" i="36"/>
  <c r="AP74" i="36"/>
  <c r="AO75" i="36"/>
  <c r="AQ77" i="36"/>
  <c r="AQ78" i="36"/>
  <c r="AO80" i="36"/>
  <c r="AQ83" i="36"/>
  <c r="AP84" i="36"/>
  <c r="AO85" i="36"/>
  <c r="AP90" i="36"/>
  <c r="AO91" i="36"/>
  <c r="AQ93" i="36"/>
  <c r="AG96" i="36"/>
  <c r="AM96" i="36"/>
  <c r="AQ97" i="36"/>
  <c r="AE96" i="36"/>
  <c r="AJ96" i="36"/>
  <c r="AN96" i="36"/>
  <c r="J97" i="36"/>
  <c r="AA97" i="36"/>
  <c r="AK96" i="36"/>
  <c r="P62" i="36"/>
  <c r="Y63" i="36"/>
  <c r="AC63" i="36"/>
  <c r="AI62" i="36"/>
  <c r="AM62" i="36"/>
  <c r="AG62" i="36"/>
  <c r="I63" i="36"/>
  <c r="Z63" i="36"/>
  <c r="O32" i="36"/>
  <c r="AF32" i="36"/>
  <c r="I33" i="36"/>
  <c r="M33" i="36"/>
  <c r="Y33" i="36"/>
  <c r="AA33" i="36"/>
  <c r="Z33" i="36"/>
  <c r="AG32" i="36"/>
  <c r="X33" i="36"/>
  <c r="AE32" i="36"/>
  <c r="L32" i="36"/>
  <c r="L33" i="36" s="1"/>
  <c r="AC32" i="36"/>
  <c r="AC33" i="36" s="1"/>
  <c r="AB32" i="36"/>
  <c r="AB33" i="36" s="1"/>
  <c r="U18" i="71"/>
  <c r="U17" i="71"/>
  <c r="Q18" i="71"/>
  <c r="N16" i="71"/>
  <c r="M16" i="71"/>
  <c r="Q32" i="71"/>
  <c r="N34" i="71"/>
  <c r="U38" i="71"/>
  <c r="N32" i="71"/>
  <c r="T36" i="71"/>
  <c r="U19" i="71"/>
  <c r="L16" i="71"/>
  <c r="Q33" i="71"/>
  <c r="Q34" i="71"/>
  <c r="Q38" i="71"/>
  <c r="U36" i="71"/>
  <c r="T37" i="71"/>
  <c r="N33" i="71"/>
  <c r="S36" i="71"/>
  <c r="U37" i="71"/>
  <c r="S38" i="71"/>
  <c r="M36" i="71"/>
  <c r="Q36" i="71"/>
  <c r="S37" i="71"/>
  <c r="T38" i="71"/>
  <c r="P16" i="71"/>
  <c r="O16" i="71"/>
  <c r="P82" i="86"/>
  <c r="P31" i="86"/>
  <c r="Q37" i="93"/>
  <c r="P81" i="86"/>
  <c r="AP96" i="101" l="1"/>
  <c r="AO96" i="99"/>
  <c r="AP32" i="97"/>
  <c r="L57" i="100"/>
  <c r="L55" i="100"/>
  <c r="N56" i="100"/>
  <c r="N56" i="98"/>
  <c r="L55" i="98"/>
  <c r="N55" i="98"/>
  <c r="M55" i="98"/>
  <c r="L55" i="96"/>
  <c r="N56" i="71"/>
  <c r="N55" i="100"/>
  <c r="L56" i="98"/>
  <c r="N57" i="98"/>
  <c r="M55" i="96"/>
  <c r="L56" i="96"/>
  <c r="N55" i="96"/>
  <c r="M56" i="96"/>
  <c r="M57" i="95"/>
  <c r="M55" i="71"/>
  <c r="AQ62" i="101"/>
  <c r="M55" i="100"/>
  <c r="AQ32" i="97"/>
  <c r="N56" i="96"/>
  <c r="AP96" i="94"/>
  <c r="AP32" i="94"/>
  <c r="N56" i="95"/>
  <c r="M56" i="95"/>
  <c r="L55" i="95"/>
  <c r="M55" i="95"/>
  <c r="L57" i="95"/>
  <c r="M56" i="71"/>
  <c r="M57" i="71"/>
  <c r="AQ32" i="101"/>
  <c r="AO32" i="101"/>
  <c r="AQ96" i="101"/>
  <c r="AO62" i="101"/>
  <c r="AP62" i="101"/>
  <c r="AP32" i="101"/>
  <c r="AQ96" i="99"/>
  <c r="AP96" i="99"/>
  <c r="AQ32" i="99"/>
  <c r="AO96" i="97"/>
  <c r="AP96" i="97"/>
  <c r="AO62" i="97"/>
  <c r="AP62" i="97"/>
  <c r="AO62" i="94"/>
  <c r="AO96" i="94"/>
  <c r="M56" i="100"/>
  <c r="L57" i="98"/>
  <c r="L56" i="95"/>
  <c r="AO32" i="99"/>
  <c r="AP32" i="99"/>
  <c r="AQ96" i="97"/>
  <c r="AO32" i="97"/>
  <c r="AQ62" i="97"/>
  <c r="N57" i="95"/>
  <c r="N55" i="95"/>
  <c r="AQ32" i="94"/>
  <c r="AP62" i="94"/>
  <c r="AQ96" i="94"/>
  <c r="AQ62" i="94"/>
  <c r="AO62" i="36"/>
  <c r="AP32" i="36"/>
  <c r="AO96" i="36"/>
  <c r="AQ62" i="36"/>
  <c r="AP96" i="36"/>
  <c r="AP62" i="36"/>
  <c r="AQ96" i="36"/>
  <c r="Q16" i="71"/>
  <c r="S41" i="91"/>
  <c r="J33" i="93"/>
  <c r="I33" i="93"/>
  <c r="N59" i="70"/>
  <c r="O59" i="70"/>
  <c r="L59" i="70"/>
  <c r="F59" i="70"/>
  <c r="O38" i="93"/>
  <c r="P38" i="93"/>
  <c r="Q6" i="67"/>
  <c r="V42" i="91"/>
  <c r="V43" i="91"/>
  <c r="V44" i="91"/>
  <c r="BE51" i="91"/>
  <c r="BE52" i="91"/>
  <c r="BE61" i="91"/>
  <c r="BE62" i="91"/>
  <c r="R67" i="91"/>
  <c r="R66" i="91"/>
  <c r="R65" i="91"/>
  <c r="S52" i="91"/>
  <c r="S53" i="91"/>
  <c r="S54" i="91"/>
  <c r="S55" i="91"/>
  <c r="S56" i="91"/>
  <c r="S57" i="91"/>
  <c r="S58" i="91"/>
  <c r="S59" i="91"/>
  <c r="S60" i="91"/>
  <c r="S61" i="91"/>
  <c r="S62" i="91"/>
  <c r="S51" i="91"/>
  <c r="Q64" i="91"/>
  <c r="Q65" i="91"/>
  <c r="Q66" i="91"/>
  <c r="Q67" i="91"/>
  <c r="BF34" i="91"/>
  <c r="BF35" i="91"/>
  <c r="BF36" i="91"/>
  <c r="BF37" i="91"/>
  <c r="BF38" i="91"/>
  <c r="S30" i="91"/>
  <c r="S31" i="91"/>
  <c r="S32" i="91"/>
  <c r="S33" i="91"/>
  <c r="S34" i="91"/>
  <c r="S35" i="91"/>
  <c r="S36" i="91"/>
  <c r="S37" i="91"/>
  <c r="S38" i="91"/>
  <c r="S39" i="91"/>
  <c r="S40" i="91"/>
  <c r="S29" i="91"/>
  <c r="R42" i="91"/>
  <c r="R43" i="91"/>
  <c r="R44" i="91"/>
  <c r="R45" i="91"/>
  <c r="Q45" i="91"/>
  <c r="Q43" i="91"/>
  <c r="Q44" i="91"/>
  <c r="Q42" i="91"/>
  <c r="BE8" i="91"/>
  <c r="BE9" i="91"/>
  <c r="BE10" i="91"/>
  <c r="BE11" i="91"/>
  <c r="BE12" i="91"/>
  <c r="BE13" i="91"/>
  <c r="BE14" i="91"/>
  <c r="BE15" i="91"/>
  <c r="BE16" i="91"/>
  <c r="BE17" i="91"/>
  <c r="BE18" i="91"/>
  <c r="BE7" i="91"/>
  <c r="S8" i="91"/>
  <c r="S9" i="91"/>
  <c r="S10" i="91"/>
  <c r="S11" i="91"/>
  <c r="S12" i="91"/>
  <c r="S13" i="91"/>
  <c r="S14" i="91"/>
  <c r="S15" i="91"/>
  <c r="S16" i="91"/>
  <c r="S17" i="91"/>
  <c r="S18" i="91"/>
  <c r="S7" i="91"/>
  <c r="R23" i="91"/>
  <c r="R22" i="91"/>
  <c r="R21" i="91"/>
  <c r="Q20" i="91"/>
  <c r="Q21" i="91"/>
  <c r="Q22" i="91"/>
  <c r="Q23" i="91"/>
  <c r="Y7" i="87"/>
  <c r="S20" i="87"/>
  <c r="W7" i="87"/>
  <c r="W18" i="87"/>
  <c r="S45" i="91" l="1"/>
  <c r="S67" i="91"/>
  <c r="S23" i="91"/>
  <c r="S65" i="91"/>
  <c r="S66" i="91"/>
  <c r="S44" i="91"/>
  <c r="S22" i="91"/>
  <c r="S63" i="91"/>
  <c r="S42" i="91"/>
  <c r="P59" i="70"/>
  <c r="S21" i="91"/>
  <c r="Q38" i="93"/>
  <c r="BE63" i="91"/>
  <c r="S43" i="91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88" i="68"/>
  <c r="O88" i="68"/>
  <c r="N89" i="68"/>
  <c r="O89" i="68"/>
  <c r="L88" i="68"/>
  <c r="F88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J53" i="2"/>
  <c r="I53" i="2"/>
  <c r="C10" i="93"/>
  <c r="D10" i="93"/>
  <c r="R29" i="87"/>
  <c r="R31" i="87"/>
  <c r="S31" i="87"/>
  <c r="S29" i="87"/>
  <c r="R20" i="87"/>
  <c r="Q18" i="87"/>
  <c r="R18" i="87"/>
  <c r="S18" i="87"/>
  <c r="R10" i="87"/>
  <c r="S10" i="87"/>
  <c r="R9" i="87"/>
  <c r="S9" i="87"/>
  <c r="Q7" i="87"/>
  <c r="R7" i="87"/>
  <c r="S7" i="87"/>
  <c r="L55" i="70"/>
  <c r="N55" i="70"/>
  <c r="O55" i="70"/>
  <c r="I61" i="86"/>
  <c r="H61" i="86"/>
  <c r="B32" i="86"/>
  <c r="C32" i="86"/>
  <c r="N90" i="68"/>
  <c r="O90" i="68"/>
  <c r="L83" i="68"/>
  <c r="L86" i="68"/>
  <c r="L87" i="68"/>
  <c r="L89" i="68"/>
  <c r="L90" i="68"/>
  <c r="L91" i="68"/>
  <c r="F83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O72" i="66"/>
  <c r="N53" i="66"/>
  <c r="O53" i="66"/>
  <c r="L53" i="66"/>
  <c r="F53" i="66"/>
  <c r="E90" i="86"/>
  <c r="E91" i="86"/>
  <c r="E92" i="86"/>
  <c r="E93" i="86"/>
  <c r="E94" i="86"/>
  <c r="F94" i="86"/>
  <c r="F96" i="86"/>
  <c r="I50" i="93"/>
  <c r="J50" i="93"/>
  <c r="I53" i="93"/>
  <c r="J53" i="93"/>
  <c r="S32" i="87"/>
  <c r="S21" i="87"/>
  <c r="BB51" i="92"/>
  <c r="BB52" i="92"/>
  <c r="BB53" i="92"/>
  <c r="BB54" i="92"/>
  <c r="BB55" i="92"/>
  <c r="BB56" i="92"/>
  <c r="BB57" i="92"/>
  <c r="BB58" i="92"/>
  <c r="BB59" i="92"/>
  <c r="BB60" i="92"/>
  <c r="BB61" i="92"/>
  <c r="BB62" i="92"/>
  <c r="BB29" i="92"/>
  <c r="BB30" i="92"/>
  <c r="BB31" i="92"/>
  <c r="BB32" i="92"/>
  <c r="BB33" i="92"/>
  <c r="BB34" i="92"/>
  <c r="BB35" i="92"/>
  <c r="BB36" i="92"/>
  <c r="BB37" i="92"/>
  <c r="BB38" i="92"/>
  <c r="BB39" i="92"/>
  <c r="BB40" i="92"/>
  <c r="BB41" i="92"/>
  <c r="BB19" i="92"/>
  <c r="BB7" i="92"/>
  <c r="BB8" i="92"/>
  <c r="BB9" i="92"/>
  <c r="BB10" i="92"/>
  <c r="BB11" i="92"/>
  <c r="BB12" i="92"/>
  <c r="BB13" i="92"/>
  <c r="BB14" i="92"/>
  <c r="BB15" i="92"/>
  <c r="BB16" i="92"/>
  <c r="BB17" i="92"/>
  <c r="BB18" i="92"/>
  <c r="AI64" i="92"/>
  <c r="AI65" i="92"/>
  <c r="AI66" i="92"/>
  <c r="AI67" i="92"/>
  <c r="O64" i="92"/>
  <c r="BB64" i="92" s="1"/>
  <c r="O65" i="92"/>
  <c r="BB65" i="92" s="1"/>
  <c r="O66" i="92"/>
  <c r="O67" i="92"/>
  <c r="BB67" i="92" s="1"/>
  <c r="AI42" i="92"/>
  <c r="AI43" i="92"/>
  <c r="AI44" i="92"/>
  <c r="AI45" i="92"/>
  <c r="O42" i="92"/>
  <c r="O43" i="92"/>
  <c r="BB43" i="92" s="1"/>
  <c r="O44" i="92"/>
  <c r="BB44" i="92" s="1"/>
  <c r="O45" i="92"/>
  <c r="BB45" i="92" s="1"/>
  <c r="AI20" i="92"/>
  <c r="AI21" i="92"/>
  <c r="AI22" i="92"/>
  <c r="AI23" i="92"/>
  <c r="O20" i="92"/>
  <c r="BB20" i="92" s="1"/>
  <c r="O21" i="92"/>
  <c r="O22" i="92"/>
  <c r="BB22" i="92" s="1"/>
  <c r="O23" i="92"/>
  <c r="BB51" i="91"/>
  <c r="BB52" i="91"/>
  <c r="BB53" i="91"/>
  <c r="BB54" i="91"/>
  <c r="BB55" i="91"/>
  <c r="BB56" i="91"/>
  <c r="BB57" i="91"/>
  <c r="BB58" i="91"/>
  <c r="BB59" i="91"/>
  <c r="BB60" i="91"/>
  <c r="BB61" i="91"/>
  <c r="BB62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I42" i="91"/>
  <c r="S11" i="87" l="1"/>
  <c r="BB23" i="92"/>
  <c r="P89" i="68"/>
  <c r="P88" i="68"/>
  <c r="P56" i="70"/>
  <c r="P57" i="70"/>
  <c r="P58" i="70"/>
  <c r="S19" i="91"/>
  <c r="BE19" i="91"/>
  <c r="P60" i="70"/>
  <c r="P53" i="66"/>
  <c r="P55" i="70"/>
  <c r="P30" i="68"/>
  <c r="BB42" i="92"/>
  <c r="BB21" i="92"/>
  <c r="BB66" i="92"/>
  <c r="BB63" i="91"/>
  <c r="P90" i="68"/>
  <c r="P31" i="68"/>
  <c r="BB63" i="92"/>
  <c r="BB30" i="91" l="1"/>
  <c r="BB31" i="91"/>
  <c r="BB32" i="91"/>
  <c r="BB33" i="91"/>
  <c r="BB34" i="91"/>
  <c r="BB35" i="91"/>
  <c r="BB36" i="91"/>
  <c r="BB37" i="91"/>
  <c r="BB38" i="91"/>
  <c r="BB39" i="91"/>
  <c r="BB40" i="91"/>
  <c r="AK42" i="91"/>
  <c r="BD42" i="91" s="1"/>
  <c r="AK43" i="91"/>
  <c r="BD43" i="91" s="1"/>
  <c r="AK44" i="91"/>
  <c r="BD44" i="91" s="1"/>
  <c r="AK45" i="91"/>
  <c r="BD45" i="91" s="1"/>
  <c r="BB7" i="91"/>
  <c r="BB8" i="91"/>
  <c r="BB9" i="91"/>
  <c r="BB10" i="91"/>
  <c r="BB11" i="91"/>
  <c r="BB12" i="91"/>
  <c r="BB13" i="91"/>
  <c r="BB14" i="91"/>
  <c r="BB15" i="91"/>
  <c r="BB16" i="91"/>
  <c r="BB17" i="91"/>
  <c r="BB18" i="91"/>
  <c r="AI64" i="91"/>
  <c r="AI65" i="91"/>
  <c r="AI66" i="91"/>
  <c r="AI67" i="91"/>
  <c r="O64" i="91"/>
  <c r="O65" i="91"/>
  <c r="BB65" i="91" s="1"/>
  <c r="O66" i="91"/>
  <c r="BB66" i="91" s="1"/>
  <c r="O67" i="91"/>
  <c r="BB67" i="91" s="1"/>
  <c r="AI43" i="91"/>
  <c r="AI44" i="91"/>
  <c r="AI45" i="91"/>
  <c r="O42" i="91"/>
  <c r="BB42" i="91" s="1"/>
  <c r="O43" i="91"/>
  <c r="BB43" i="91" s="1"/>
  <c r="O44" i="91"/>
  <c r="BB44" i="91" s="1"/>
  <c r="O45" i="91"/>
  <c r="BB45" i="91" s="1"/>
  <c r="BB41" i="91"/>
  <c r="O20" i="91"/>
  <c r="O21" i="91"/>
  <c r="O22" i="91"/>
  <c r="O23" i="91"/>
  <c r="AI20" i="91"/>
  <c r="BB20" i="91" s="1"/>
  <c r="AI21" i="91"/>
  <c r="BB21" i="91" s="1"/>
  <c r="AI22" i="91"/>
  <c r="AI23" i="91"/>
  <c r="BB23" i="91" s="1"/>
  <c r="BB19" i="91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13" i="93"/>
  <c r="C13" i="93"/>
  <c r="BB64" i="91" l="1"/>
  <c r="AM44" i="91"/>
  <c r="S64" i="91"/>
  <c r="P53" i="70"/>
  <c r="BB22" i="91"/>
  <c r="P54" i="70"/>
  <c r="C30" i="93"/>
  <c r="D30" i="93"/>
  <c r="B94" i="70" l="1"/>
  <c r="C94" i="70"/>
  <c r="H94" i="70"/>
  <c r="I94" i="70"/>
  <c r="L94" i="70" s="1"/>
  <c r="F94" i="70" l="1"/>
  <c r="N94" i="70"/>
  <c r="Q20" i="87"/>
  <c r="Q10" i="87"/>
  <c r="R11" i="87" s="1"/>
  <c r="Q9" i="87"/>
  <c r="Q21" i="87"/>
  <c r="Q32" i="87"/>
  <c r="Q31" i="87"/>
  <c r="Q29" i="87"/>
  <c r="BA51" i="92"/>
  <c r="BA52" i="92"/>
  <c r="BA53" i="92"/>
  <c r="BA54" i="92"/>
  <c r="BA55" i="92"/>
  <c r="BA56" i="92"/>
  <c r="BA57" i="92"/>
  <c r="BA58" i="92"/>
  <c r="BA59" i="92"/>
  <c r="BA60" i="92"/>
  <c r="BA61" i="92"/>
  <c r="BA62" i="92"/>
  <c r="BA63" i="92"/>
  <c r="V42" i="92"/>
  <c r="V43" i="92"/>
  <c r="V44" i="92"/>
  <c r="A19" i="92"/>
  <c r="F64" i="66"/>
  <c r="F65" i="66"/>
  <c r="N66" i="66"/>
  <c r="O66" i="66"/>
  <c r="L66" i="66"/>
  <c r="P66" i="66" l="1"/>
  <c r="P94" i="70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O53" i="93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AR63" i="91"/>
  <c r="AV63" i="91"/>
  <c r="AM63" i="91"/>
  <c r="AO63" i="91"/>
  <c r="AS41" i="91"/>
  <c r="AY41" i="91"/>
  <c r="AP19" i="91"/>
  <c r="AT19" i="91"/>
  <c r="AX19" i="91"/>
  <c r="AP63" i="91"/>
  <c r="AS63" i="91"/>
  <c r="AT63" i="91"/>
  <c r="AY63" i="91"/>
  <c r="AT41" i="91"/>
  <c r="AU41" i="91"/>
  <c r="AR19" i="91"/>
  <c r="AU19" i="91"/>
  <c r="AZ19" i="91"/>
  <c r="AO19" i="91"/>
  <c r="F70" i="70"/>
  <c r="F71" i="70"/>
  <c r="L70" i="70"/>
  <c r="L71" i="70"/>
  <c r="N70" i="70"/>
  <c r="O70" i="70"/>
  <c r="N71" i="70"/>
  <c r="O71" i="70"/>
  <c r="AH67" i="92"/>
  <c r="AG67" i="92"/>
  <c r="AF67" i="92"/>
  <c r="AE67" i="92"/>
  <c r="AD67" i="92"/>
  <c r="AC67" i="92"/>
  <c r="AB67" i="92"/>
  <c r="AA67" i="92"/>
  <c r="Z67" i="92"/>
  <c r="Y67" i="92"/>
  <c r="X67" i="92"/>
  <c r="W67" i="92"/>
  <c r="V67" i="92"/>
  <c r="R67" i="92"/>
  <c r="Q67" i="92"/>
  <c r="BD67" i="92" s="1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H66" i="92"/>
  <c r="AG66" i="92"/>
  <c r="AF66" i="92"/>
  <c r="AY66" i="92" s="1"/>
  <c r="AE66" i="92"/>
  <c r="AD66" i="92"/>
  <c r="AC66" i="92"/>
  <c r="AB66" i="92"/>
  <c r="AU66" i="92" s="1"/>
  <c r="AA66" i="92"/>
  <c r="Z66" i="92"/>
  <c r="Y66" i="92"/>
  <c r="X66" i="92"/>
  <c r="AQ66" i="92" s="1"/>
  <c r="W66" i="92"/>
  <c r="V66" i="92"/>
  <c r="R66" i="92"/>
  <c r="Q66" i="92"/>
  <c r="BD66" i="92" s="1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R65" i="92"/>
  <c r="Q65" i="92"/>
  <c r="BD65" i="92" s="1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H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R64" i="92"/>
  <c r="Q64" i="92"/>
  <c r="BD64" i="92" s="1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E63" i="92"/>
  <c r="AS63" i="92"/>
  <c r="AM63" i="92"/>
  <c r="AZ63" i="92"/>
  <c r="AY63" i="92"/>
  <c r="AX63" i="92"/>
  <c r="AW63" i="92"/>
  <c r="AV63" i="92"/>
  <c r="AU63" i="92"/>
  <c r="AT63" i="92"/>
  <c r="AR63" i="92"/>
  <c r="AQ63" i="92"/>
  <c r="AP63" i="92"/>
  <c r="AO63" i="92"/>
  <c r="S63" i="92"/>
  <c r="BE62" i="92"/>
  <c r="BF62" i="92" s="1"/>
  <c r="AZ62" i="92"/>
  <c r="AY62" i="92"/>
  <c r="AX62" i="92"/>
  <c r="AW62" i="92"/>
  <c r="AV62" i="92"/>
  <c r="AU62" i="92"/>
  <c r="AT62" i="92"/>
  <c r="AS62" i="92"/>
  <c r="AR62" i="92"/>
  <c r="AQ62" i="92"/>
  <c r="AP62" i="92"/>
  <c r="AO62" i="92"/>
  <c r="AM62" i="92"/>
  <c r="S62" i="92"/>
  <c r="BE61" i="92"/>
  <c r="BF61" i="92" s="1"/>
  <c r="AZ61" i="92"/>
  <c r="AY61" i="92"/>
  <c r="AX61" i="92"/>
  <c r="AW61" i="92"/>
  <c r="AV61" i="92"/>
  <c r="AU61" i="92"/>
  <c r="AT61" i="92"/>
  <c r="AS61" i="92"/>
  <c r="AR61" i="92"/>
  <c r="AQ61" i="92"/>
  <c r="AP61" i="92"/>
  <c r="AO61" i="92"/>
  <c r="AM61" i="92"/>
  <c r="S61" i="92"/>
  <c r="BE60" i="92"/>
  <c r="BF60" i="92" s="1"/>
  <c r="AZ60" i="92"/>
  <c r="AY60" i="92"/>
  <c r="AX60" i="92"/>
  <c r="AW60" i="92"/>
  <c r="AV60" i="92"/>
  <c r="AU60" i="92"/>
  <c r="AT60" i="92"/>
  <c r="AS60" i="92"/>
  <c r="AR60" i="92"/>
  <c r="AQ60" i="92"/>
  <c r="AP60" i="92"/>
  <c r="AO60" i="92"/>
  <c r="AM60" i="92"/>
  <c r="S60" i="92"/>
  <c r="BE59" i="92"/>
  <c r="BF59" i="92" s="1"/>
  <c r="AZ59" i="92"/>
  <c r="AY59" i="92"/>
  <c r="AX59" i="92"/>
  <c r="AW59" i="92"/>
  <c r="AV59" i="92"/>
  <c r="AU59" i="92"/>
  <c r="AT59" i="92"/>
  <c r="AS59" i="92"/>
  <c r="AR59" i="92"/>
  <c r="AQ59" i="92"/>
  <c r="AP59" i="92"/>
  <c r="AO59" i="92"/>
  <c r="AM59" i="92"/>
  <c r="S59" i="92"/>
  <c r="BE58" i="92"/>
  <c r="BF58" i="92" s="1"/>
  <c r="AZ58" i="92"/>
  <c r="AY58" i="92"/>
  <c r="AX58" i="92"/>
  <c r="AW58" i="92"/>
  <c r="AV58" i="92"/>
  <c r="AU58" i="92"/>
  <c r="AT58" i="92"/>
  <c r="AS58" i="92"/>
  <c r="AR58" i="92"/>
  <c r="AQ58" i="92"/>
  <c r="AP58" i="92"/>
  <c r="AO58" i="92"/>
  <c r="AM58" i="92"/>
  <c r="S58" i="92"/>
  <c r="BE57" i="92"/>
  <c r="BF57" i="92" s="1"/>
  <c r="AZ57" i="92"/>
  <c r="AY57" i="92"/>
  <c r="AX57" i="92"/>
  <c r="AW57" i="92"/>
  <c r="AV57" i="92"/>
  <c r="AU57" i="92"/>
  <c r="AT57" i="92"/>
  <c r="AS57" i="92"/>
  <c r="AR57" i="92"/>
  <c r="AQ57" i="92"/>
  <c r="AP57" i="92"/>
  <c r="AO57" i="92"/>
  <c r="AM57" i="92"/>
  <c r="S57" i="92"/>
  <c r="BE56" i="92"/>
  <c r="BF56" i="92" s="1"/>
  <c r="AZ56" i="92"/>
  <c r="AY56" i="92"/>
  <c r="AX56" i="92"/>
  <c r="AW56" i="92"/>
  <c r="AV56" i="92"/>
  <c r="AU56" i="92"/>
  <c r="AT56" i="92"/>
  <c r="AS56" i="92"/>
  <c r="AR56" i="92"/>
  <c r="AQ56" i="92"/>
  <c r="AP56" i="92"/>
  <c r="AO56" i="92"/>
  <c r="AM56" i="92"/>
  <c r="S56" i="92"/>
  <c r="BE55" i="92"/>
  <c r="BF55" i="92" s="1"/>
  <c r="AZ55" i="92"/>
  <c r="AY55" i="92"/>
  <c r="AX55" i="92"/>
  <c r="AW55" i="92"/>
  <c r="AV55" i="92"/>
  <c r="AU55" i="92"/>
  <c r="AT55" i="92"/>
  <c r="AS55" i="92"/>
  <c r="AR55" i="92"/>
  <c r="AQ55" i="92"/>
  <c r="AP55" i="92"/>
  <c r="AO55" i="92"/>
  <c r="AM55" i="92"/>
  <c r="S55" i="92"/>
  <c r="BE54" i="92"/>
  <c r="BF54" i="92" s="1"/>
  <c r="AZ54" i="92"/>
  <c r="AY54" i="92"/>
  <c r="AX54" i="92"/>
  <c r="AW54" i="92"/>
  <c r="AV54" i="92"/>
  <c r="AU54" i="92"/>
  <c r="AT54" i="92"/>
  <c r="AS54" i="92"/>
  <c r="AR54" i="92"/>
  <c r="AQ54" i="92"/>
  <c r="AP54" i="92"/>
  <c r="AO54" i="92"/>
  <c r="AM54" i="92"/>
  <c r="S54" i="92"/>
  <c r="BE53" i="92"/>
  <c r="BF53" i="92" s="1"/>
  <c r="AZ53" i="92"/>
  <c r="AY53" i="92"/>
  <c r="AX53" i="92"/>
  <c r="AW53" i="92"/>
  <c r="AV53" i="92"/>
  <c r="AU53" i="92"/>
  <c r="AT53" i="92"/>
  <c r="AS53" i="92"/>
  <c r="AR53" i="92"/>
  <c r="AQ53" i="92"/>
  <c r="AP53" i="92"/>
  <c r="AO53" i="92"/>
  <c r="AM53" i="92"/>
  <c r="S53" i="92"/>
  <c r="BE52" i="92"/>
  <c r="BF52" i="92" s="1"/>
  <c r="AZ52" i="92"/>
  <c r="AY52" i="92"/>
  <c r="AX52" i="92"/>
  <c r="AW52" i="92"/>
  <c r="AV52" i="92"/>
  <c r="AU52" i="92"/>
  <c r="AT52" i="92"/>
  <c r="AS52" i="92"/>
  <c r="AR52" i="92"/>
  <c r="AQ52" i="92"/>
  <c r="AP52" i="92"/>
  <c r="AO52" i="92"/>
  <c r="AM52" i="92"/>
  <c r="BE51" i="92"/>
  <c r="BF51" i="92" s="1"/>
  <c r="AZ51" i="92"/>
  <c r="AY51" i="92"/>
  <c r="AX51" i="92"/>
  <c r="AW51" i="92"/>
  <c r="AV51" i="92"/>
  <c r="AU51" i="92"/>
  <c r="AT51" i="92"/>
  <c r="AS51" i="92"/>
  <c r="AR51" i="92"/>
  <c r="AQ51" i="92"/>
  <c r="AP51" i="92"/>
  <c r="AO51" i="92"/>
  <c r="AM51" i="92"/>
  <c r="AL45" i="92"/>
  <c r="AK45" i="92"/>
  <c r="AH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R45" i="92"/>
  <c r="Q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L44" i="92"/>
  <c r="AK44" i="92"/>
  <c r="AH44" i="92"/>
  <c r="AG44" i="92"/>
  <c r="AF44" i="92"/>
  <c r="AE44" i="92"/>
  <c r="AD44" i="92"/>
  <c r="AC44" i="92"/>
  <c r="AB44" i="92"/>
  <c r="AA44" i="92"/>
  <c r="Z44" i="92"/>
  <c r="Y44" i="92"/>
  <c r="X44" i="92"/>
  <c r="W44" i="92"/>
  <c r="R44" i="92"/>
  <c r="Q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O44" i="92" s="1"/>
  <c r="AL43" i="92"/>
  <c r="AK43" i="92"/>
  <c r="AH43" i="92"/>
  <c r="AG43" i="92"/>
  <c r="AF43" i="92"/>
  <c r="AE43" i="92"/>
  <c r="AD43" i="92"/>
  <c r="AC43" i="92"/>
  <c r="AB43" i="92"/>
  <c r="AA43" i="92"/>
  <c r="Z43" i="92"/>
  <c r="Y43" i="92"/>
  <c r="X43" i="92"/>
  <c r="W43" i="92"/>
  <c r="R43" i="92"/>
  <c r="Q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O43" i="92" s="1"/>
  <c r="AL42" i="92"/>
  <c r="BE42" i="92" s="1"/>
  <c r="AK42" i="92"/>
  <c r="AH42" i="92"/>
  <c r="AG42" i="92"/>
  <c r="AF42" i="92"/>
  <c r="AE42" i="92"/>
  <c r="AD42" i="92"/>
  <c r="AC42" i="92"/>
  <c r="AB42" i="92"/>
  <c r="AA42" i="92"/>
  <c r="Z42" i="92"/>
  <c r="Y42" i="92"/>
  <c r="X42" i="92"/>
  <c r="W42" i="92"/>
  <c r="R42" i="92"/>
  <c r="Q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O42" i="92" s="1"/>
  <c r="AM41" i="92"/>
  <c r="BD41" i="92"/>
  <c r="BA41" i="92"/>
  <c r="AZ41" i="92"/>
  <c r="AY41" i="92"/>
  <c r="AX41" i="92"/>
  <c r="AW41" i="92"/>
  <c r="AV41" i="92"/>
  <c r="AU41" i="92"/>
  <c r="AT41" i="92"/>
  <c r="AS41" i="92"/>
  <c r="AR41" i="92"/>
  <c r="AQ41" i="92"/>
  <c r="AP41" i="92"/>
  <c r="AO41" i="92"/>
  <c r="S41" i="92"/>
  <c r="BE40" i="92"/>
  <c r="BD40" i="92"/>
  <c r="BA40" i="92"/>
  <c r="AZ40" i="92"/>
  <c r="AY40" i="92"/>
  <c r="AX40" i="92"/>
  <c r="AW40" i="92"/>
  <c r="AV40" i="92"/>
  <c r="AU40" i="92"/>
  <c r="AT40" i="92"/>
  <c r="AS40" i="92"/>
  <c r="AR40" i="92"/>
  <c r="AQ40" i="92"/>
  <c r="AP40" i="92"/>
  <c r="AO40" i="92"/>
  <c r="AM40" i="92"/>
  <c r="S40" i="92"/>
  <c r="BE39" i="92"/>
  <c r="BD39" i="92"/>
  <c r="BA39" i="92"/>
  <c r="AZ39" i="92"/>
  <c r="AY39" i="92"/>
  <c r="AX39" i="92"/>
  <c r="AW39" i="92"/>
  <c r="AV39" i="92"/>
  <c r="AU39" i="92"/>
  <c r="AT39" i="92"/>
  <c r="AS39" i="92"/>
  <c r="AR39" i="92"/>
  <c r="AQ39" i="92"/>
  <c r="AP39" i="92"/>
  <c r="AO39" i="92"/>
  <c r="AM39" i="92"/>
  <c r="S39" i="92"/>
  <c r="BE38" i="92"/>
  <c r="BD38" i="92"/>
  <c r="BA38" i="92"/>
  <c r="AZ38" i="92"/>
  <c r="AY38" i="92"/>
  <c r="AX38" i="92"/>
  <c r="AW38" i="92"/>
  <c r="AV38" i="92"/>
  <c r="AU38" i="92"/>
  <c r="AT38" i="92"/>
  <c r="AS38" i="92"/>
  <c r="AR38" i="92"/>
  <c r="AQ38" i="92"/>
  <c r="AP38" i="92"/>
  <c r="AO38" i="92"/>
  <c r="AM38" i="92"/>
  <c r="S38" i="92"/>
  <c r="BE37" i="92"/>
  <c r="BD37" i="92"/>
  <c r="BA37" i="92"/>
  <c r="AZ37" i="92"/>
  <c r="AY37" i="92"/>
  <c r="AX37" i="92"/>
  <c r="AW37" i="92"/>
  <c r="AV37" i="92"/>
  <c r="AU37" i="92"/>
  <c r="AT37" i="92"/>
  <c r="AS37" i="92"/>
  <c r="AR37" i="92"/>
  <c r="AQ37" i="92"/>
  <c r="AP37" i="92"/>
  <c r="AO37" i="92"/>
  <c r="AM37" i="92"/>
  <c r="S37" i="92"/>
  <c r="BE36" i="92"/>
  <c r="BD36" i="92"/>
  <c r="BA36" i="92"/>
  <c r="AZ36" i="92"/>
  <c r="AY36" i="92"/>
  <c r="AX36" i="92"/>
  <c r="AW36" i="92"/>
  <c r="AV36" i="92"/>
  <c r="AU36" i="92"/>
  <c r="AT36" i="92"/>
  <c r="AS36" i="92"/>
  <c r="AR36" i="92"/>
  <c r="AQ36" i="92"/>
  <c r="AP36" i="92"/>
  <c r="AO36" i="92"/>
  <c r="AM36" i="92"/>
  <c r="S36" i="92"/>
  <c r="BE35" i="92"/>
  <c r="BD35" i="92"/>
  <c r="BA35" i="92"/>
  <c r="AZ35" i="92"/>
  <c r="AY35" i="92"/>
  <c r="AX35" i="92"/>
  <c r="AW35" i="92"/>
  <c r="AV35" i="92"/>
  <c r="AU35" i="92"/>
  <c r="AT35" i="92"/>
  <c r="AS35" i="92"/>
  <c r="AR35" i="92"/>
  <c r="AQ35" i="92"/>
  <c r="AP35" i="92"/>
  <c r="AO35" i="92"/>
  <c r="AM35" i="92"/>
  <c r="S35" i="92"/>
  <c r="BE34" i="92"/>
  <c r="BD34" i="92"/>
  <c r="BA34" i="92"/>
  <c r="AZ34" i="92"/>
  <c r="AY34" i="92"/>
  <c r="AX34" i="92"/>
  <c r="AW34" i="92"/>
  <c r="AV34" i="92"/>
  <c r="AU34" i="92"/>
  <c r="AT34" i="92"/>
  <c r="AS34" i="92"/>
  <c r="AR34" i="92"/>
  <c r="AQ34" i="92"/>
  <c r="AP34" i="92"/>
  <c r="AO34" i="92"/>
  <c r="AM34" i="92"/>
  <c r="S34" i="92"/>
  <c r="BE33" i="92"/>
  <c r="BD33" i="92"/>
  <c r="BA33" i="92"/>
  <c r="AZ33" i="92"/>
  <c r="AY33" i="92"/>
  <c r="AX33" i="92"/>
  <c r="AW33" i="92"/>
  <c r="AV33" i="92"/>
  <c r="AU33" i="92"/>
  <c r="AT33" i="92"/>
  <c r="AS33" i="92"/>
  <c r="AR33" i="92"/>
  <c r="AQ33" i="92"/>
  <c r="AP33" i="92"/>
  <c r="AO33" i="92"/>
  <c r="AM33" i="92"/>
  <c r="S33" i="92"/>
  <c r="BE32" i="92"/>
  <c r="BD32" i="92"/>
  <c r="BA32" i="92"/>
  <c r="AZ32" i="92"/>
  <c r="AY32" i="92"/>
  <c r="AX32" i="92"/>
  <c r="AW32" i="92"/>
  <c r="AV32" i="92"/>
  <c r="AU32" i="92"/>
  <c r="AT32" i="92"/>
  <c r="AS32" i="92"/>
  <c r="AR32" i="92"/>
  <c r="AQ32" i="92"/>
  <c r="AP32" i="92"/>
  <c r="AO32" i="92"/>
  <c r="AM32" i="92"/>
  <c r="S32" i="92"/>
  <c r="BD31" i="92"/>
  <c r="BF31" i="92" s="1"/>
  <c r="BA31" i="92"/>
  <c r="AZ31" i="92"/>
  <c r="AY31" i="92"/>
  <c r="AX31" i="92"/>
  <c r="AW31" i="92"/>
  <c r="AV31" i="92"/>
  <c r="AU31" i="92"/>
  <c r="AT31" i="92"/>
  <c r="AS31" i="92"/>
  <c r="AR31" i="92"/>
  <c r="AQ31" i="92"/>
  <c r="AP31" i="92"/>
  <c r="AO31" i="92"/>
  <c r="AM31" i="92"/>
  <c r="S31" i="92"/>
  <c r="BE30" i="92"/>
  <c r="BD30" i="92"/>
  <c r="BA30" i="92"/>
  <c r="AZ30" i="92"/>
  <c r="AY30" i="92"/>
  <c r="AX30" i="92"/>
  <c r="AW30" i="92"/>
  <c r="AV30" i="92"/>
  <c r="AU30" i="92"/>
  <c r="AT30" i="92"/>
  <c r="AS30" i="92"/>
  <c r="AR30" i="92"/>
  <c r="AQ30" i="92"/>
  <c r="AP30" i="92"/>
  <c r="AO30" i="92"/>
  <c r="AM30" i="92"/>
  <c r="S30" i="92"/>
  <c r="BE29" i="92"/>
  <c r="BD29" i="92"/>
  <c r="BA29" i="92"/>
  <c r="AZ29" i="92"/>
  <c r="AY29" i="92"/>
  <c r="AX29" i="92"/>
  <c r="AW29" i="92"/>
  <c r="AV29" i="92"/>
  <c r="AU29" i="92"/>
  <c r="AT29" i="92"/>
  <c r="AS29" i="92"/>
  <c r="AR29" i="92"/>
  <c r="AQ29" i="92"/>
  <c r="AP29" i="92"/>
  <c r="AO29" i="92"/>
  <c r="AM29" i="92"/>
  <c r="S29" i="92"/>
  <c r="S26" i="92"/>
  <c r="S48" i="92" s="1"/>
  <c r="AM48" i="92" s="1"/>
  <c r="BF48" i="92" s="1"/>
  <c r="U24" i="92"/>
  <c r="AL23" i="92"/>
  <c r="AK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R23" i="92"/>
  <c r="Q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L22" i="92"/>
  <c r="AM22" i="92" s="1"/>
  <c r="AK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R22" i="92"/>
  <c r="Q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L21" i="92"/>
  <c r="AK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R21" i="92"/>
  <c r="Q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L20" i="92"/>
  <c r="AK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R20" i="92"/>
  <c r="Q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X19" i="92"/>
  <c r="AO19" i="92"/>
  <c r="BA19" i="92"/>
  <c r="AZ19" i="92"/>
  <c r="AY19" i="92"/>
  <c r="AW19" i="92"/>
  <c r="AV19" i="92"/>
  <c r="AU19" i="92"/>
  <c r="AT19" i="92"/>
  <c r="AS19" i="92"/>
  <c r="AR19" i="92"/>
  <c r="AQ19" i="92"/>
  <c r="AP19" i="92"/>
  <c r="A63" i="92"/>
  <c r="BF18" i="92"/>
  <c r="BA18" i="92"/>
  <c r="AZ18" i="92"/>
  <c r="AY18" i="92"/>
  <c r="AX18" i="92"/>
  <c r="AW18" i="92"/>
  <c r="AV18" i="92"/>
  <c r="AU18" i="92"/>
  <c r="AT18" i="92"/>
  <c r="AS18" i="92"/>
  <c r="AR18" i="92"/>
  <c r="AQ18" i="92"/>
  <c r="AP18" i="92"/>
  <c r="AO18" i="92"/>
  <c r="AM18" i="92"/>
  <c r="S18" i="92"/>
  <c r="BF17" i="92"/>
  <c r="BA17" i="92"/>
  <c r="AZ17" i="92"/>
  <c r="AY17" i="92"/>
  <c r="AX17" i="92"/>
  <c r="AW17" i="92"/>
  <c r="AV17" i="92"/>
  <c r="AU17" i="92"/>
  <c r="AT17" i="92"/>
  <c r="AS17" i="92"/>
  <c r="AR17" i="92"/>
  <c r="AQ17" i="92"/>
  <c r="AP17" i="92"/>
  <c r="AO17" i="92"/>
  <c r="AM17" i="92"/>
  <c r="S17" i="92"/>
  <c r="BF16" i="92"/>
  <c r="BA16" i="92"/>
  <c r="AZ16" i="92"/>
  <c r="AY16" i="92"/>
  <c r="AX16" i="92"/>
  <c r="AW16" i="92"/>
  <c r="AV16" i="92"/>
  <c r="AU16" i="92"/>
  <c r="AT16" i="92"/>
  <c r="AS16" i="92"/>
  <c r="AR16" i="92"/>
  <c r="AQ16" i="92"/>
  <c r="AP16" i="92"/>
  <c r="AO16" i="92"/>
  <c r="AM16" i="92"/>
  <c r="S16" i="92"/>
  <c r="BF15" i="92"/>
  <c r="BA15" i="92"/>
  <c r="AZ15" i="92"/>
  <c r="AY15" i="92"/>
  <c r="AX15" i="92"/>
  <c r="AW15" i="92"/>
  <c r="AV15" i="92"/>
  <c r="AU15" i="92"/>
  <c r="AT15" i="92"/>
  <c r="AS15" i="92"/>
  <c r="AR15" i="92"/>
  <c r="AQ15" i="92"/>
  <c r="AP15" i="92"/>
  <c r="AO15" i="92"/>
  <c r="AM15" i="92"/>
  <c r="S15" i="92"/>
  <c r="BF14" i="92"/>
  <c r="BA14" i="92"/>
  <c r="AZ14" i="92"/>
  <c r="AY14" i="92"/>
  <c r="AX14" i="92"/>
  <c r="AW14" i="92"/>
  <c r="AV14" i="92"/>
  <c r="AU14" i="92"/>
  <c r="AT14" i="92"/>
  <c r="AS14" i="92"/>
  <c r="AR14" i="92"/>
  <c r="AQ14" i="92"/>
  <c r="AP14" i="92"/>
  <c r="AO14" i="92"/>
  <c r="AM14" i="92"/>
  <c r="S14" i="92"/>
  <c r="BF13" i="92"/>
  <c r="BA13" i="92"/>
  <c r="AZ13" i="92"/>
  <c r="AY13" i="92"/>
  <c r="AX13" i="92"/>
  <c r="AW13" i="92"/>
  <c r="AV13" i="92"/>
  <c r="AU13" i="92"/>
  <c r="AT13" i="92"/>
  <c r="AS13" i="92"/>
  <c r="AR13" i="92"/>
  <c r="AQ13" i="92"/>
  <c r="AP13" i="92"/>
  <c r="AO13" i="92"/>
  <c r="AM13" i="92"/>
  <c r="S13" i="92"/>
  <c r="BF12" i="92"/>
  <c r="BA12" i="92"/>
  <c r="AZ12" i="92"/>
  <c r="AY12" i="92"/>
  <c r="AX12" i="92"/>
  <c r="AW12" i="92"/>
  <c r="AV12" i="92"/>
  <c r="AU12" i="92"/>
  <c r="AT12" i="92"/>
  <c r="AS12" i="92"/>
  <c r="AR12" i="92"/>
  <c r="AQ12" i="92"/>
  <c r="AP12" i="92"/>
  <c r="AO12" i="92"/>
  <c r="AM12" i="92"/>
  <c r="S12" i="92"/>
  <c r="BF11" i="92"/>
  <c r="BA11" i="92"/>
  <c r="AZ11" i="92"/>
  <c r="AY11" i="92"/>
  <c r="AX11" i="92"/>
  <c r="AW11" i="92"/>
  <c r="AV11" i="92"/>
  <c r="AU11" i="92"/>
  <c r="AT11" i="92"/>
  <c r="AS11" i="92"/>
  <c r="AR11" i="92"/>
  <c r="AQ11" i="92"/>
  <c r="AP11" i="92"/>
  <c r="AO11" i="92"/>
  <c r="AM11" i="92"/>
  <c r="S11" i="92"/>
  <c r="BF10" i="92"/>
  <c r="BA10" i="92"/>
  <c r="AZ10" i="92"/>
  <c r="AY10" i="92"/>
  <c r="AX10" i="92"/>
  <c r="AW10" i="92"/>
  <c r="AV10" i="92"/>
  <c r="AU10" i="92"/>
  <c r="AT10" i="92"/>
  <c r="AS10" i="92"/>
  <c r="AR10" i="92"/>
  <c r="AQ10" i="92"/>
  <c r="AP10" i="92"/>
  <c r="AO10" i="92"/>
  <c r="AM10" i="92"/>
  <c r="S10" i="92"/>
  <c r="BA9" i="92"/>
  <c r="AZ9" i="92"/>
  <c r="AY9" i="92"/>
  <c r="AX9" i="92"/>
  <c r="AW9" i="92"/>
  <c r="AV9" i="92"/>
  <c r="AU9" i="92"/>
  <c r="AT9" i="92"/>
  <c r="AS9" i="92"/>
  <c r="AR9" i="92"/>
  <c r="AQ9" i="92"/>
  <c r="AP9" i="92"/>
  <c r="AO9" i="92"/>
  <c r="AM9" i="92"/>
  <c r="S9" i="92"/>
  <c r="BA8" i="92"/>
  <c r="AZ8" i="92"/>
  <c r="AY8" i="92"/>
  <c r="AX8" i="92"/>
  <c r="AW8" i="92"/>
  <c r="AV8" i="92"/>
  <c r="AU8" i="92"/>
  <c r="AT8" i="92"/>
  <c r="AS8" i="92"/>
  <c r="AR8" i="92"/>
  <c r="AQ8" i="92"/>
  <c r="AP8" i="92"/>
  <c r="AO8" i="92"/>
  <c r="AM8" i="92"/>
  <c r="BA7" i="92"/>
  <c r="AZ7" i="92"/>
  <c r="AY7" i="92"/>
  <c r="AX7" i="92"/>
  <c r="AW7" i="92"/>
  <c r="AV7" i="92"/>
  <c r="AU7" i="92"/>
  <c r="AT7" i="92"/>
  <c r="AS7" i="92"/>
  <c r="AR7" i="92"/>
  <c r="AQ7" i="92"/>
  <c r="AP7" i="92"/>
  <c r="AO7" i="92"/>
  <c r="AM7" i="92"/>
  <c r="AL67" i="91"/>
  <c r="AK67" i="91"/>
  <c r="BD67" i="91" s="1"/>
  <c r="AH67" i="9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L66" i="91"/>
  <c r="AK66" i="91"/>
  <c r="BD66" i="91" s="1"/>
  <c r="AH66" i="9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L65" i="91"/>
  <c r="AK65" i="91"/>
  <c r="BD65" i="91" s="1"/>
  <c r="AH65" i="9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L64" i="91"/>
  <c r="AK64" i="91"/>
  <c r="BD64" i="91" s="1"/>
  <c r="AH64" i="91"/>
  <c r="AG64" i="91"/>
  <c r="AF64" i="91"/>
  <c r="AE64" i="91"/>
  <c r="AD64" i="91"/>
  <c r="AC64" i="91"/>
  <c r="AB64" i="91"/>
  <c r="AA64" i="91"/>
  <c r="Z64" i="91"/>
  <c r="Y64" i="91"/>
  <c r="X64" i="91"/>
  <c r="W64" i="91"/>
  <c r="V64" i="91"/>
  <c r="AO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F62" i="91"/>
  <c r="BA62" i="91"/>
  <c r="AZ62" i="91"/>
  <c r="AY62" i="91"/>
  <c r="AX62" i="91"/>
  <c r="AW62" i="91"/>
  <c r="AV62" i="91"/>
  <c r="AU62" i="91"/>
  <c r="AT62" i="91"/>
  <c r="AS62" i="91"/>
  <c r="AR62" i="91"/>
  <c r="AQ62" i="91"/>
  <c r="AP62" i="91"/>
  <c r="AO62" i="91"/>
  <c r="AM62" i="91"/>
  <c r="BF61" i="91"/>
  <c r="BA61" i="91"/>
  <c r="AZ61" i="91"/>
  <c r="AY61" i="91"/>
  <c r="AX61" i="91"/>
  <c r="AW61" i="91"/>
  <c r="AV61" i="91"/>
  <c r="AU61" i="91"/>
  <c r="AT61" i="91"/>
  <c r="AS61" i="91"/>
  <c r="AR61" i="91"/>
  <c r="AQ61" i="91"/>
  <c r="AP61" i="91"/>
  <c r="AO61" i="91"/>
  <c r="AM61" i="91"/>
  <c r="BA60" i="91"/>
  <c r="AZ60" i="91"/>
  <c r="AY60" i="91"/>
  <c r="AX60" i="91"/>
  <c r="AW60" i="91"/>
  <c r="AV60" i="91"/>
  <c r="AU60" i="91"/>
  <c r="AT60" i="91"/>
  <c r="AS60" i="91"/>
  <c r="AR60" i="91"/>
  <c r="AQ60" i="91"/>
  <c r="AP60" i="91"/>
  <c r="AO60" i="91"/>
  <c r="AM60" i="91"/>
  <c r="BA59" i="91"/>
  <c r="AZ59" i="91"/>
  <c r="AY59" i="91"/>
  <c r="AX59" i="91"/>
  <c r="AW59" i="91"/>
  <c r="AV59" i="91"/>
  <c r="AU59" i="91"/>
  <c r="AT59" i="91"/>
  <c r="AS59" i="91"/>
  <c r="AR59" i="91"/>
  <c r="AQ59" i="91"/>
  <c r="AP59" i="91"/>
  <c r="AO59" i="91"/>
  <c r="AM59" i="91"/>
  <c r="BA58" i="91"/>
  <c r="AZ58" i="91"/>
  <c r="AY58" i="91"/>
  <c r="AX58" i="91"/>
  <c r="AW58" i="91"/>
  <c r="AV58" i="91"/>
  <c r="AU58" i="91"/>
  <c r="AT58" i="91"/>
  <c r="AS58" i="91"/>
  <c r="AR58" i="91"/>
  <c r="AQ58" i="91"/>
  <c r="AP58" i="91"/>
  <c r="AO58" i="91"/>
  <c r="AM58" i="91"/>
  <c r="BA57" i="91"/>
  <c r="AZ57" i="91"/>
  <c r="AY57" i="91"/>
  <c r="AX57" i="91"/>
  <c r="AW57" i="91"/>
  <c r="AV57" i="91"/>
  <c r="AU57" i="91"/>
  <c r="AT57" i="91"/>
  <c r="AS57" i="91"/>
  <c r="AR57" i="91"/>
  <c r="AQ57" i="91"/>
  <c r="AP57" i="91"/>
  <c r="AO57" i="91"/>
  <c r="AM57" i="91"/>
  <c r="BA56" i="91"/>
  <c r="AZ56" i="91"/>
  <c r="AY56" i="91"/>
  <c r="AX56" i="91"/>
  <c r="AW56" i="91"/>
  <c r="AV56" i="91"/>
  <c r="AU56" i="91"/>
  <c r="AT56" i="91"/>
  <c r="AS56" i="91"/>
  <c r="AR56" i="91"/>
  <c r="AQ56" i="91"/>
  <c r="AP56" i="91"/>
  <c r="AO56" i="91"/>
  <c r="AM56" i="91"/>
  <c r="BA55" i="91"/>
  <c r="AZ55" i="91"/>
  <c r="AY55" i="91"/>
  <c r="AX55" i="91"/>
  <c r="AW55" i="91"/>
  <c r="AV55" i="91"/>
  <c r="AU55" i="91"/>
  <c r="AT55" i="91"/>
  <c r="AS55" i="91"/>
  <c r="AR55" i="91"/>
  <c r="AQ55" i="91"/>
  <c r="AP55" i="91"/>
  <c r="AO55" i="91"/>
  <c r="AM55" i="91"/>
  <c r="BA54" i="91"/>
  <c r="AZ54" i="91"/>
  <c r="AY54" i="91"/>
  <c r="AX54" i="91"/>
  <c r="AW54" i="91"/>
  <c r="AV54" i="91"/>
  <c r="AU54" i="91"/>
  <c r="AT54" i="91"/>
  <c r="AS54" i="91"/>
  <c r="AR54" i="91"/>
  <c r="AQ54" i="91"/>
  <c r="AP54" i="91"/>
  <c r="AO54" i="91"/>
  <c r="AM54" i="91"/>
  <c r="BA53" i="91"/>
  <c r="AZ53" i="91"/>
  <c r="AY53" i="91"/>
  <c r="AX53" i="91"/>
  <c r="AW53" i="91"/>
  <c r="AV53" i="91"/>
  <c r="AU53" i="91"/>
  <c r="AT53" i="91"/>
  <c r="AS53" i="91"/>
  <c r="AR53" i="91"/>
  <c r="AQ53" i="91"/>
  <c r="AP53" i="91"/>
  <c r="AO53" i="91"/>
  <c r="AM53" i="91"/>
  <c r="BA52" i="91"/>
  <c r="AZ52" i="91"/>
  <c r="AY52" i="91"/>
  <c r="AX52" i="91"/>
  <c r="AW52" i="91"/>
  <c r="AV52" i="91"/>
  <c r="AU52" i="91"/>
  <c r="AT52" i="91"/>
  <c r="AS52" i="91"/>
  <c r="AR52" i="91"/>
  <c r="AQ52" i="91"/>
  <c r="AP52" i="91"/>
  <c r="AO52" i="91"/>
  <c r="AM52" i="91"/>
  <c r="BA51" i="91"/>
  <c r="AZ51" i="91"/>
  <c r="AY51" i="91"/>
  <c r="AX51" i="91"/>
  <c r="AW51" i="91"/>
  <c r="AV51" i="91"/>
  <c r="AU51" i="91"/>
  <c r="AT51" i="91"/>
  <c r="AS51" i="91"/>
  <c r="AR51" i="91"/>
  <c r="AQ51" i="91"/>
  <c r="AP51" i="91"/>
  <c r="AO51" i="91"/>
  <c r="AM51" i="91"/>
  <c r="BF48" i="91"/>
  <c r="AM45" i="91"/>
  <c r="AH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H44" i="91"/>
  <c r="AG44" i="91"/>
  <c r="AF44" i="91"/>
  <c r="AE44" i="91"/>
  <c r="AD44" i="91"/>
  <c r="AC44" i="91"/>
  <c r="AB44" i="91"/>
  <c r="AA44" i="91"/>
  <c r="Z44" i="91"/>
  <c r="Y44" i="91"/>
  <c r="X44" i="91"/>
  <c r="W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L43" i="91"/>
  <c r="AH43" i="91"/>
  <c r="AG43" i="91"/>
  <c r="AF43" i="91"/>
  <c r="AE43" i="91"/>
  <c r="AD43" i="91"/>
  <c r="AC43" i="91"/>
  <c r="AB43" i="91"/>
  <c r="AA43" i="91"/>
  <c r="Z43" i="91"/>
  <c r="Y43" i="91"/>
  <c r="X43" i="91"/>
  <c r="W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L42" i="91"/>
  <c r="AH42" i="91"/>
  <c r="AG42" i="91"/>
  <c r="AF42" i="91"/>
  <c r="AE42" i="91"/>
  <c r="AD42" i="91"/>
  <c r="AC42" i="91"/>
  <c r="AB42" i="91"/>
  <c r="AA42" i="91"/>
  <c r="Z42" i="91"/>
  <c r="Y42" i="91"/>
  <c r="X42" i="91"/>
  <c r="W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P41" i="91"/>
  <c r="A41" i="91"/>
  <c r="BF40" i="91"/>
  <c r="BA40" i="91"/>
  <c r="AZ40" i="91"/>
  <c r="AY40" i="91"/>
  <c r="AX40" i="91"/>
  <c r="AW40" i="91"/>
  <c r="AV40" i="91"/>
  <c r="AU40" i="91"/>
  <c r="AT40" i="91"/>
  <c r="AS40" i="91"/>
  <c r="AR40" i="91"/>
  <c r="AQ40" i="91"/>
  <c r="AP40" i="91"/>
  <c r="AO40" i="91"/>
  <c r="AM40" i="91"/>
  <c r="BF39" i="91"/>
  <c r="BA39" i="91"/>
  <c r="AZ39" i="91"/>
  <c r="AY39" i="91"/>
  <c r="AX39" i="91"/>
  <c r="AW39" i="91"/>
  <c r="AV39" i="91"/>
  <c r="AU39" i="91"/>
  <c r="AT39" i="91"/>
  <c r="AS39" i="91"/>
  <c r="AR39" i="91"/>
  <c r="AQ39" i="91"/>
  <c r="AP39" i="91"/>
  <c r="AO39" i="91"/>
  <c r="AM39" i="91"/>
  <c r="BA38" i="91"/>
  <c r="AZ38" i="91"/>
  <c r="AY38" i="91"/>
  <c r="AX38" i="91"/>
  <c r="AW38" i="91"/>
  <c r="AV38" i="91"/>
  <c r="AU38" i="91"/>
  <c r="AT38" i="91"/>
  <c r="AS38" i="91"/>
  <c r="AR38" i="91"/>
  <c r="AQ38" i="91"/>
  <c r="AP38" i="91"/>
  <c r="AO38" i="91"/>
  <c r="AM38" i="91"/>
  <c r="BA37" i="91"/>
  <c r="AZ37" i="91"/>
  <c r="AY37" i="91"/>
  <c r="AX37" i="91"/>
  <c r="AW37" i="91"/>
  <c r="AV37" i="91"/>
  <c r="AU37" i="91"/>
  <c r="AT37" i="91"/>
  <c r="AS37" i="91"/>
  <c r="AR37" i="91"/>
  <c r="AQ37" i="91"/>
  <c r="AP37" i="91"/>
  <c r="AO37" i="91"/>
  <c r="AM37" i="91"/>
  <c r="BA36" i="91"/>
  <c r="AZ36" i="91"/>
  <c r="AY36" i="91"/>
  <c r="AX36" i="91"/>
  <c r="AW36" i="91"/>
  <c r="AV36" i="91"/>
  <c r="AU36" i="91"/>
  <c r="AT36" i="91"/>
  <c r="AS36" i="91"/>
  <c r="AR36" i="91"/>
  <c r="AQ36" i="91"/>
  <c r="AP36" i="91"/>
  <c r="AO36" i="91"/>
  <c r="AM36" i="91"/>
  <c r="BA35" i="91"/>
  <c r="AZ35" i="91"/>
  <c r="AY35" i="91"/>
  <c r="AX35" i="91"/>
  <c r="AW35" i="91"/>
  <c r="AV35" i="91"/>
  <c r="AU35" i="91"/>
  <c r="AT35" i="91"/>
  <c r="AS35" i="91"/>
  <c r="AR35" i="91"/>
  <c r="AQ35" i="91"/>
  <c r="AP35" i="91"/>
  <c r="AO35" i="91"/>
  <c r="AM35" i="91"/>
  <c r="BA34" i="91"/>
  <c r="AZ34" i="91"/>
  <c r="AY34" i="91"/>
  <c r="AX34" i="91"/>
  <c r="AW34" i="91"/>
  <c r="AV34" i="91"/>
  <c r="AU34" i="91"/>
  <c r="AT34" i="91"/>
  <c r="AS34" i="91"/>
  <c r="AR34" i="91"/>
  <c r="AQ34" i="91"/>
  <c r="AP34" i="91"/>
  <c r="AO34" i="91"/>
  <c r="AM34" i="91"/>
  <c r="BF33" i="91"/>
  <c r="BA33" i="91"/>
  <c r="AZ33" i="91"/>
  <c r="AY33" i="91"/>
  <c r="AX33" i="91"/>
  <c r="AW33" i="91"/>
  <c r="AV33" i="91"/>
  <c r="AU33" i="91"/>
  <c r="AT33" i="91"/>
  <c r="AS33" i="91"/>
  <c r="AR33" i="91"/>
  <c r="AQ33" i="91"/>
  <c r="AP33" i="91"/>
  <c r="AO33" i="91"/>
  <c r="AM33" i="91"/>
  <c r="BF32" i="91"/>
  <c r="BA32" i="91"/>
  <c r="AZ32" i="91"/>
  <c r="AY32" i="91"/>
  <c r="AX32" i="91"/>
  <c r="AW32" i="91"/>
  <c r="AV32" i="91"/>
  <c r="AU32" i="91"/>
  <c r="AT32" i="91"/>
  <c r="AS32" i="91"/>
  <c r="AR32" i="91"/>
  <c r="AQ32" i="91"/>
  <c r="AP32" i="91"/>
  <c r="AO32" i="91"/>
  <c r="AM32" i="91"/>
  <c r="BA31" i="91"/>
  <c r="AZ31" i="91"/>
  <c r="AY31" i="91"/>
  <c r="AX31" i="91"/>
  <c r="AW31" i="91"/>
  <c r="AV31" i="91"/>
  <c r="AU31" i="91"/>
  <c r="AT31" i="91"/>
  <c r="AS31" i="91"/>
  <c r="AR31" i="91"/>
  <c r="AQ31" i="91"/>
  <c r="AP31" i="91"/>
  <c r="AO31" i="91"/>
  <c r="AM31" i="91"/>
  <c r="BA30" i="91"/>
  <c r="AZ30" i="91"/>
  <c r="AY30" i="91"/>
  <c r="AX30" i="91"/>
  <c r="AW30" i="91"/>
  <c r="AV30" i="91"/>
  <c r="AU30" i="91"/>
  <c r="AT30" i="91"/>
  <c r="AS30" i="91"/>
  <c r="AR30" i="91"/>
  <c r="AQ30" i="91"/>
  <c r="AP30" i="91"/>
  <c r="AO30" i="91"/>
  <c r="AM30" i="91"/>
  <c r="AO29" i="91"/>
  <c r="AM29" i="91"/>
  <c r="BF26" i="91"/>
  <c r="AL23" i="91"/>
  <c r="AK23" i="91"/>
  <c r="AH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L22" i="91"/>
  <c r="AK22" i="91"/>
  <c r="AH22" i="9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L21" i="91"/>
  <c r="AK21" i="91"/>
  <c r="AH21" i="9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L20" i="91"/>
  <c r="AK20" i="91"/>
  <c r="AH20" i="9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F18" i="91"/>
  <c r="BA18" i="91"/>
  <c r="AZ18" i="91"/>
  <c r="AY18" i="91"/>
  <c r="AX18" i="91"/>
  <c r="AW18" i="91"/>
  <c r="AV18" i="91"/>
  <c r="AU18" i="91"/>
  <c r="AT18" i="91"/>
  <c r="AS18" i="91"/>
  <c r="AR18" i="91"/>
  <c r="AQ18" i="91"/>
  <c r="AP18" i="91"/>
  <c r="AO18" i="91"/>
  <c r="BF17" i="91"/>
  <c r="BA17" i="91"/>
  <c r="AZ17" i="91"/>
  <c r="AY17" i="91"/>
  <c r="AX17" i="91"/>
  <c r="AW17" i="91"/>
  <c r="AV17" i="91"/>
  <c r="AU17" i="91"/>
  <c r="AT17" i="91"/>
  <c r="AS17" i="91"/>
  <c r="AR17" i="91"/>
  <c r="AQ17" i="91"/>
  <c r="AP17" i="91"/>
  <c r="AO17" i="91"/>
  <c r="AM17" i="91"/>
  <c r="BF16" i="91"/>
  <c r="BA16" i="91"/>
  <c r="AZ16" i="91"/>
  <c r="AY16" i="91"/>
  <c r="AX16" i="91"/>
  <c r="AW16" i="91"/>
  <c r="AV16" i="91"/>
  <c r="AU16" i="91"/>
  <c r="AT16" i="91"/>
  <c r="AS16" i="91"/>
  <c r="AR16" i="91"/>
  <c r="AQ16" i="91"/>
  <c r="AP16" i="91"/>
  <c r="AO16" i="91"/>
  <c r="AM16" i="91"/>
  <c r="BF15" i="91"/>
  <c r="BA15" i="91"/>
  <c r="AZ15" i="91"/>
  <c r="AY15" i="91"/>
  <c r="AX15" i="91"/>
  <c r="AW15" i="91"/>
  <c r="AV15" i="91"/>
  <c r="AU15" i="91"/>
  <c r="AT15" i="91"/>
  <c r="AS15" i="91"/>
  <c r="AR15" i="91"/>
  <c r="AQ15" i="91"/>
  <c r="AP15" i="91"/>
  <c r="AO15" i="91"/>
  <c r="AM15" i="91"/>
  <c r="BF14" i="91"/>
  <c r="BA14" i="91"/>
  <c r="AZ14" i="91"/>
  <c r="AY14" i="91"/>
  <c r="AX14" i="91"/>
  <c r="AW14" i="91"/>
  <c r="AV14" i="91"/>
  <c r="AU14" i="91"/>
  <c r="AT14" i="91"/>
  <c r="AS14" i="91"/>
  <c r="AR14" i="91"/>
  <c r="AQ14" i="91"/>
  <c r="AP14" i="91"/>
  <c r="AO14" i="91"/>
  <c r="AM14" i="91"/>
  <c r="BF13" i="91"/>
  <c r="BA13" i="91"/>
  <c r="AZ13" i="91"/>
  <c r="AY13" i="91"/>
  <c r="AX13" i="91"/>
  <c r="AW13" i="91"/>
  <c r="AV13" i="91"/>
  <c r="AU13" i="91"/>
  <c r="AT13" i="91"/>
  <c r="AS13" i="91"/>
  <c r="AR13" i="91"/>
  <c r="AQ13" i="91"/>
  <c r="AP13" i="91"/>
  <c r="AO13" i="91"/>
  <c r="AM13" i="91"/>
  <c r="BF12" i="91"/>
  <c r="BA12" i="91"/>
  <c r="AZ12" i="91"/>
  <c r="AY12" i="91"/>
  <c r="AX12" i="91"/>
  <c r="AW12" i="91"/>
  <c r="AV12" i="91"/>
  <c r="AU12" i="91"/>
  <c r="AT12" i="91"/>
  <c r="AS12" i="91"/>
  <c r="AR12" i="91"/>
  <c r="AQ12" i="91"/>
  <c r="AP12" i="91"/>
  <c r="AO12" i="91"/>
  <c r="AM12" i="91"/>
  <c r="BF11" i="91"/>
  <c r="BA11" i="91"/>
  <c r="AZ11" i="91"/>
  <c r="AY11" i="91"/>
  <c r="AX11" i="91"/>
  <c r="AW11" i="91"/>
  <c r="AV11" i="91"/>
  <c r="AU11" i="91"/>
  <c r="AT11" i="91"/>
  <c r="AS11" i="91"/>
  <c r="AR11" i="91"/>
  <c r="AQ11" i="91"/>
  <c r="AP11" i="91"/>
  <c r="AO11" i="91"/>
  <c r="AM11" i="91"/>
  <c r="BF10" i="91"/>
  <c r="BA10" i="91"/>
  <c r="AZ10" i="91"/>
  <c r="AY10" i="91"/>
  <c r="AX10" i="91"/>
  <c r="AW10" i="91"/>
  <c r="AV10" i="91"/>
  <c r="AU10" i="91"/>
  <c r="AT10" i="91"/>
  <c r="AS10" i="91"/>
  <c r="AR10" i="91"/>
  <c r="AQ10" i="91"/>
  <c r="AP10" i="91"/>
  <c r="AO10" i="91"/>
  <c r="AM10" i="91"/>
  <c r="BF9" i="91"/>
  <c r="BA9" i="91"/>
  <c r="AZ9" i="91"/>
  <c r="AY9" i="91"/>
  <c r="AX9" i="91"/>
  <c r="AW9" i="91"/>
  <c r="AV9" i="91"/>
  <c r="AU9" i="91"/>
  <c r="AT9" i="91"/>
  <c r="AS9" i="91"/>
  <c r="AR9" i="91"/>
  <c r="AQ9" i="91"/>
  <c r="AP9" i="91"/>
  <c r="AO9" i="91"/>
  <c r="AM9" i="91"/>
  <c r="BA8" i="91"/>
  <c r="AZ8" i="91"/>
  <c r="AY8" i="91"/>
  <c r="AX8" i="91"/>
  <c r="AW8" i="91"/>
  <c r="AV8" i="91"/>
  <c r="AU8" i="91"/>
  <c r="AT8" i="91"/>
  <c r="AS8" i="91"/>
  <c r="AR8" i="91"/>
  <c r="AQ8" i="91"/>
  <c r="AP8" i="91"/>
  <c r="AO8" i="91"/>
  <c r="AM8" i="91"/>
  <c r="BA7" i="91"/>
  <c r="AZ7" i="91"/>
  <c r="AY7" i="91"/>
  <c r="AX7" i="91"/>
  <c r="AW7" i="91"/>
  <c r="AV7" i="91"/>
  <c r="AU7" i="91"/>
  <c r="AT7" i="91"/>
  <c r="AS7" i="91"/>
  <c r="AR7" i="91"/>
  <c r="AQ7" i="91"/>
  <c r="AP7" i="91"/>
  <c r="AO7" i="91"/>
  <c r="AM7" i="91"/>
  <c r="AP66" i="92" l="1"/>
  <c r="AT66" i="92"/>
  <c r="AX66" i="92"/>
  <c r="BD21" i="92"/>
  <c r="BD23" i="92"/>
  <c r="BD20" i="92"/>
  <c r="BD22" i="92"/>
  <c r="BF40" i="92"/>
  <c r="AR44" i="92"/>
  <c r="AV44" i="92"/>
  <c r="BE67" i="92"/>
  <c r="AQ42" i="92"/>
  <c r="AU42" i="92"/>
  <c r="AY42" i="92"/>
  <c r="AO67" i="92"/>
  <c r="AS43" i="92"/>
  <c r="AW43" i="92"/>
  <c r="BA43" i="92"/>
  <c r="AZ44" i="92"/>
  <c r="AR67" i="92"/>
  <c r="AV67" i="92"/>
  <c r="AZ67" i="92"/>
  <c r="AP43" i="92"/>
  <c r="AT43" i="92"/>
  <c r="AS67" i="92"/>
  <c r="AX43" i="92"/>
  <c r="S44" i="92"/>
  <c r="BE45" i="92"/>
  <c r="AS23" i="92"/>
  <c r="AW23" i="92"/>
  <c r="BA23" i="92"/>
  <c r="AR21" i="92"/>
  <c r="AV21" i="92"/>
  <c r="AZ21" i="92"/>
  <c r="AP22" i="92"/>
  <c r="AT22" i="92"/>
  <c r="AX22" i="92"/>
  <c r="AS64" i="91"/>
  <c r="AW64" i="91"/>
  <c r="S67" i="92"/>
  <c r="S45" i="92"/>
  <c r="AM23" i="92"/>
  <c r="S23" i="92"/>
  <c r="BE66" i="92"/>
  <c r="BF39" i="92"/>
  <c r="BF38" i="92"/>
  <c r="AM43" i="91"/>
  <c r="BF35" i="92"/>
  <c r="AM44" i="92"/>
  <c r="BF37" i="92"/>
  <c r="S66" i="92"/>
  <c r="S22" i="92"/>
  <c r="AM43" i="92"/>
  <c r="BF36" i="92"/>
  <c r="AM21" i="92"/>
  <c r="E58" i="93"/>
  <c r="E53" i="93"/>
  <c r="E47" i="93"/>
  <c r="E56" i="93"/>
  <c r="S65" i="92"/>
  <c r="BF34" i="92"/>
  <c r="S43" i="92"/>
  <c r="S21" i="92"/>
  <c r="E59" i="93"/>
  <c r="AM65" i="91"/>
  <c r="BE65" i="91"/>
  <c r="BF65" i="91" s="1"/>
  <c r="BE66" i="91"/>
  <c r="BF66" i="91" s="1"/>
  <c r="BE67" i="91"/>
  <c r="BF67" i="91" s="1"/>
  <c r="AM21" i="91"/>
  <c r="BE21" i="91"/>
  <c r="BF21" i="91" s="1"/>
  <c r="BE22" i="91"/>
  <c r="BF22" i="91" s="1"/>
  <c r="BE23" i="91"/>
  <c r="BF23" i="91" s="1"/>
  <c r="S20" i="91"/>
  <c r="BE20" i="91"/>
  <c r="BF20" i="91" s="1"/>
  <c r="E54" i="93"/>
  <c r="BF32" i="92"/>
  <c r="BF33" i="92"/>
  <c r="AQ67" i="91"/>
  <c r="AU67" i="91"/>
  <c r="AS67" i="91"/>
  <c r="AQ42" i="91"/>
  <c r="AU42" i="91"/>
  <c r="AQ44" i="91"/>
  <c r="AU44" i="91"/>
  <c r="AY44" i="91"/>
  <c r="AU23" i="91"/>
  <c r="AQ20" i="91"/>
  <c r="AU20" i="91"/>
  <c r="AY20" i="91"/>
  <c r="AO21" i="91"/>
  <c r="AS21" i="91"/>
  <c r="AW21" i="91"/>
  <c r="BA21" i="91"/>
  <c r="AQ22" i="91"/>
  <c r="AU22" i="91"/>
  <c r="AY22" i="91"/>
  <c r="AO23" i="91"/>
  <c r="AS23" i="91"/>
  <c r="AW23" i="91"/>
  <c r="BA23" i="91"/>
  <c r="AR44" i="91"/>
  <c r="AV44" i="91"/>
  <c r="AZ44" i="91"/>
  <c r="AP45" i="91"/>
  <c r="AT45" i="91"/>
  <c r="AX45" i="91"/>
  <c r="AO66" i="91"/>
  <c r="AS66" i="91"/>
  <c r="AW66" i="91"/>
  <c r="BA66" i="91"/>
  <c r="AR67" i="91"/>
  <c r="AV67" i="91"/>
  <c r="AO43" i="91"/>
  <c r="AS43" i="91"/>
  <c r="AW43" i="91"/>
  <c r="AQ65" i="91"/>
  <c r="AU65" i="91"/>
  <c r="AY65" i="91"/>
  <c r="AP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S42" i="92"/>
  <c r="S20" i="92"/>
  <c r="L55" i="93"/>
  <c r="L58" i="93"/>
  <c r="L56" i="93"/>
  <c r="O40" i="93"/>
  <c r="K28" i="93"/>
  <c r="K38" i="93"/>
  <c r="L38" i="93"/>
  <c r="S64" i="92"/>
  <c r="AM42" i="92"/>
  <c r="AM20" i="92"/>
  <c r="AM64" i="91"/>
  <c r="L49" i="93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3" i="91"/>
  <c r="BA64" i="91"/>
  <c r="AY67" i="91"/>
  <c r="AZ63" i="91"/>
  <c r="BA43" i="91"/>
  <c r="AY42" i="91"/>
  <c r="BA41" i="91"/>
  <c r="K55" i="93"/>
  <c r="L50" i="93"/>
  <c r="Q50" i="93"/>
  <c r="K52" i="93"/>
  <c r="K47" i="93"/>
  <c r="K50" i="93"/>
  <c r="AR45" i="91"/>
  <c r="AZ45" i="91"/>
  <c r="AR41" i="91"/>
  <c r="AQ45" i="91"/>
  <c r="AY45" i="91"/>
  <c r="BA19" i="91"/>
  <c r="AS19" i="91"/>
  <c r="AU63" i="91"/>
  <c r="AT43" i="91"/>
  <c r="AO44" i="91"/>
  <c r="AW44" i="91"/>
  <c r="AP64" i="91"/>
  <c r="AT64" i="91"/>
  <c r="AX64" i="91"/>
  <c r="AR65" i="91"/>
  <c r="AV65" i="91"/>
  <c r="AZ65" i="91"/>
  <c r="AT66" i="91"/>
  <c r="AX66" i="91"/>
  <c r="AZ67" i="91"/>
  <c r="AX67" i="91"/>
  <c r="AO41" i="91"/>
  <c r="AQ63" i="91"/>
  <c r="AP20" i="91"/>
  <c r="AT20" i="91"/>
  <c r="AX20" i="91"/>
  <c r="AR21" i="91"/>
  <c r="AV21" i="91"/>
  <c r="AZ21" i="91"/>
  <c r="AP22" i="91"/>
  <c r="AT22" i="91"/>
  <c r="AX22" i="91"/>
  <c r="AR23" i="91"/>
  <c r="AV23" i="91"/>
  <c r="AZ23" i="91"/>
  <c r="AP42" i="91"/>
  <c r="AT42" i="91"/>
  <c r="AX42" i="91"/>
  <c r="AR43" i="91"/>
  <c r="AV43" i="91"/>
  <c r="AZ43" i="91"/>
  <c r="AT44" i="91"/>
  <c r="AO45" i="91"/>
  <c r="AS45" i="91"/>
  <c r="AW45" i="91"/>
  <c r="BA45" i="91"/>
  <c r="BF52" i="91"/>
  <c r="AV41" i="91"/>
  <c r="AR20" i="91"/>
  <c r="AV20" i="91"/>
  <c r="AZ20" i="91"/>
  <c r="AP21" i="91"/>
  <c r="AT21" i="91"/>
  <c r="AX21" i="91"/>
  <c r="AR22" i="91"/>
  <c r="AV22" i="91"/>
  <c r="AZ22" i="91"/>
  <c r="AP23" i="91"/>
  <c r="AT23" i="91"/>
  <c r="AX23" i="91"/>
  <c r="BF30" i="91"/>
  <c r="AR42" i="91"/>
  <c r="AV42" i="91"/>
  <c r="AZ42" i="91"/>
  <c r="AP43" i="91"/>
  <c r="AX43" i="91"/>
  <c r="AU45" i="91"/>
  <c r="AQ64" i="91"/>
  <c r="AU64" i="91"/>
  <c r="AY64" i="91"/>
  <c r="AO65" i="91"/>
  <c r="AS65" i="91"/>
  <c r="AW65" i="91"/>
  <c r="BA65" i="91"/>
  <c r="AQ66" i="91"/>
  <c r="AU66" i="91"/>
  <c r="AY66" i="91"/>
  <c r="AO67" i="91"/>
  <c r="AW67" i="91"/>
  <c r="BA67" i="91"/>
  <c r="AV19" i="91"/>
  <c r="AQ41" i="91"/>
  <c r="AX63" i="91"/>
  <c r="AP44" i="91"/>
  <c r="AX44" i="91"/>
  <c r="AZ41" i="91"/>
  <c r="BF7" i="91"/>
  <c r="BF8" i="91"/>
  <c r="AO20" i="91"/>
  <c r="AS20" i="91"/>
  <c r="AW20" i="91"/>
  <c r="BA20" i="91"/>
  <c r="AQ21" i="91"/>
  <c r="AU21" i="91"/>
  <c r="AY21" i="91"/>
  <c r="AO22" i="91"/>
  <c r="AS22" i="91"/>
  <c r="AW22" i="91"/>
  <c r="BA22" i="91"/>
  <c r="AQ23" i="91"/>
  <c r="AY23" i="91"/>
  <c r="AO42" i="91"/>
  <c r="AS42" i="91"/>
  <c r="AW42" i="91"/>
  <c r="BA42" i="91"/>
  <c r="AQ43" i="91"/>
  <c r="AU43" i="91"/>
  <c r="AY43" i="91"/>
  <c r="AS44" i="91"/>
  <c r="BA44" i="91"/>
  <c r="AV45" i="91"/>
  <c r="AR64" i="91"/>
  <c r="AV64" i="91"/>
  <c r="AZ64" i="91"/>
  <c r="AP65" i="91"/>
  <c r="AT65" i="91"/>
  <c r="AX65" i="91"/>
  <c r="AR66" i="91"/>
  <c r="AV66" i="91"/>
  <c r="AZ66" i="91"/>
  <c r="AP67" i="91"/>
  <c r="AT67" i="91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T23" i="92"/>
  <c r="AX23" i="92"/>
  <c r="AR42" i="92"/>
  <c r="AV42" i="92"/>
  <c r="AO22" i="92"/>
  <c r="AR23" i="92"/>
  <c r="AV23" i="92"/>
  <c r="AZ23" i="92"/>
  <c r="AX20" i="92"/>
  <c r="AQ20" i="92"/>
  <c r="AU20" i="92"/>
  <c r="AY20" i="92"/>
  <c r="AO21" i="92"/>
  <c r="AS21" i="92"/>
  <c r="AW21" i="92"/>
  <c r="BA21" i="92"/>
  <c r="AQ22" i="92"/>
  <c r="AU22" i="92"/>
  <c r="AY22" i="92"/>
  <c r="AO23" i="92"/>
  <c r="AR45" i="92"/>
  <c r="AV45" i="92"/>
  <c r="AZ45" i="92"/>
  <c r="AP64" i="92"/>
  <c r="AT64" i="92"/>
  <c r="AX64" i="92"/>
  <c r="AO65" i="92"/>
  <c r="AS65" i="92"/>
  <c r="AW65" i="92"/>
  <c r="BA65" i="92"/>
  <c r="BA67" i="92"/>
  <c r="BF30" i="92"/>
  <c r="AR20" i="92"/>
  <c r="AV20" i="92"/>
  <c r="AZ20" i="92"/>
  <c r="AP23" i="92"/>
  <c r="BA44" i="92"/>
  <c r="AQ44" i="92"/>
  <c r="AU44" i="92"/>
  <c r="AY44" i="92"/>
  <c r="AO45" i="92"/>
  <c r="AS45" i="92"/>
  <c r="AW45" i="92"/>
  <c r="BA45" i="92"/>
  <c r="AQ64" i="92"/>
  <c r="AU64" i="92"/>
  <c r="AY64" i="92"/>
  <c r="AP65" i="92"/>
  <c r="AT65" i="92"/>
  <c r="AX65" i="92"/>
  <c r="AO20" i="92"/>
  <c r="AS20" i="92"/>
  <c r="AW20" i="92"/>
  <c r="BA20" i="92"/>
  <c r="AP21" i="92"/>
  <c r="AT21" i="92"/>
  <c r="AX21" i="92"/>
  <c r="AR22" i="92"/>
  <c r="AV22" i="92"/>
  <c r="AZ22" i="92"/>
  <c r="AZ42" i="92"/>
  <c r="AS42" i="92"/>
  <c r="AW42" i="92"/>
  <c r="BA42" i="92"/>
  <c r="AQ43" i="92"/>
  <c r="AU43" i="92"/>
  <c r="AY43" i="92"/>
  <c r="AS44" i="92"/>
  <c r="AW44" i="92"/>
  <c r="AP45" i="92"/>
  <c r="AT45" i="92"/>
  <c r="AX45" i="92"/>
  <c r="AR64" i="92"/>
  <c r="AV64" i="92"/>
  <c r="AZ64" i="92"/>
  <c r="AQ65" i="92"/>
  <c r="AU65" i="92"/>
  <c r="AY65" i="92"/>
  <c r="AR66" i="92"/>
  <c r="AV66" i="92"/>
  <c r="AZ66" i="92"/>
  <c r="AW67" i="92"/>
  <c r="AP67" i="92"/>
  <c r="AT67" i="92"/>
  <c r="AX67" i="92"/>
  <c r="BF8" i="92"/>
  <c r="AQ23" i="92"/>
  <c r="AU23" i="92"/>
  <c r="AY23" i="92"/>
  <c r="AP20" i="92"/>
  <c r="AT20" i="92"/>
  <c r="AQ21" i="92"/>
  <c r="AU21" i="92"/>
  <c r="AY21" i="92"/>
  <c r="AS22" i="92"/>
  <c r="AW22" i="92"/>
  <c r="BA22" i="92"/>
  <c r="BF29" i="92"/>
  <c r="AP42" i="92"/>
  <c r="AT42" i="92"/>
  <c r="AX42" i="92"/>
  <c r="BD42" i="92"/>
  <c r="AR43" i="92"/>
  <c r="AV43" i="92"/>
  <c r="AZ43" i="92"/>
  <c r="AP44" i="92"/>
  <c r="AT44" i="92"/>
  <c r="AX44" i="92"/>
  <c r="AQ45" i="92"/>
  <c r="AU45" i="92"/>
  <c r="AY45" i="92"/>
  <c r="AO64" i="92"/>
  <c r="AS64" i="92"/>
  <c r="AW64" i="92"/>
  <c r="BA64" i="92"/>
  <c r="AR65" i="92"/>
  <c r="AV65" i="92"/>
  <c r="AZ65" i="92"/>
  <c r="BE65" i="92"/>
  <c r="AO66" i="92"/>
  <c r="AS66" i="92"/>
  <c r="AW66" i="92"/>
  <c r="BA66" i="92"/>
  <c r="AQ67" i="92"/>
  <c r="AU67" i="92"/>
  <c r="AY67" i="92"/>
  <c r="P71" i="70"/>
  <c r="AM45" i="92"/>
  <c r="BF63" i="92"/>
  <c r="BE41" i="92"/>
  <c r="BF41" i="92" s="1"/>
  <c r="BD44" i="92"/>
  <c r="BD45" i="92"/>
  <c r="BD43" i="92"/>
  <c r="AM19" i="92"/>
  <c r="BF7" i="92"/>
  <c r="S19" i="92"/>
  <c r="BF29" i="91"/>
  <c r="BF41" i="91"/>
  <c r="AM67" i="91"/>
  <c r="AM66" i="91"/>
  <c r="BF51" i="91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W63" i="91"/>
  <c r="AW41" i="91"/>
  <c r="AW19" i="91"/>
  <c r="AQ19" i="91"/>
  <c r="AY19" i="91"/>
  <c r="AM26" i="92"/>
  <c r="BF26" i="92" s="1"/>
  <c r="BE43" i="92"/>
  <c r="BE44" i="92"/>
  <c r="A41" i="92"/>
  <c r="BF19" i="92"/>
  <c r="BF23" i="92"/>
  <c r="AM20" i="91"/>
  <c r="AM41" i="91"/>
  <c r="AM42" i="91"/>
  <c r="BF63" i="91"/>
  <c r="AM22" i="91"/>
  <c r="AM23" i="91"/>
  <c r="BF66" i="92" l="1"/>
  <c r="BF67" i="92"/>
  <c r="BF45" i="92"/>
  <c r="BF44" i="92"/>
  <c r="BF21" i="92"/>
  <c r="BF22" i="92"/>
  <c r="BF43" i="92"/>
  <c r="BF65" i="92"/>
  <c r="E60" i="93"/>
  <c r="K40" i="93"/>
  <c r="Q40" i="93"/>
  <c r="BF20" i="92"/>
  <c r="BF42" i="92"/>
  <c r="K60" i="93"/>
  <c r="Q60" i="93"/>
  <c r="L60" i="93"/>
  <c r="K20" i="93"/>
  <c r="BF19" i="91"/>
  <c r="F60" i="93"/>
  <c r="L40" i="93"/>
  <c r="L20" i="93"/>
  <c r="Q20" i="93"/>
  <c r="F20" i="93"/>
  <c r="BE64" i="92"/>
  <c r="BF64" i="92" s="1"/>
  <c r="R21" i="87" l="1"/>
  <c r="R32" i="87"/>
  <c r="D50" i="2"/>
  <c r="C50" i="2"/>
  <c r="Y32" i="87"/>
  <c r="X32" i="87"/>
  <c r="Y31" i="87"/>
  <c r="Y29" i="87"/>
  <c r="Y26" i="87"/>
  <c r="X26" i="87"/>
  <c r="Y23" i="87"/>
  <c r="X23" i="87"/>
  <c r="Y21" i="87"/>
  <c r="X21" i="87"/>
  <c r="Y20" i="87"/>
  <c r="Y18" i="87"/>
  <c r="Y15" i="87"/>
  <c r="X15" i="87"/>
  <c r="Y12" i="87"/>
  <c r="X12" i="87"/>
  <c r="Y10" i="87"/>
  <c r="X10" i="87"/>
  <c r="Y9" i="87"/>
  <c r="R33" i="87" l="1"/>
  <c r="S33" i="87"/>
  <c r="R22" i="87"/>
  <c r="S22" i="87"/>
  <c r="Y33" i="87"/>
  <c r="Y22" i="87"/>
  <c r="Y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D53" i="2" l="1"/>
  <c r="C53" i="2"/>
  <c r="C7" i="2" l="1"/>
  <c r="D7" i="2"/>
  <c r="C10" i="2"/>
  <c r="D10" i="2"/>
  <c r="B61" i="3"/>
  <c r="C61" i="3"/>
  <c r="H32" i="70"/>
  <c r="I32" i="70"/>
  <c r="B32" i="66"/>
  <c r="C32" i="66"/>
  <c r="F32" i="70" l="1"/>
  <c r="J62" i="3"/>
  <c r="F30" i="66"/>
  <c r="L30" i="66"/>
  <c r="N30" i="66"/>
  <c r="O30" i="66"/>
  <c r="F88" i="86"/>
  <c r="L88" i="86"/>
  <c r="N88" i="86"/>
  <c r="O88" i="86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56" i="68"/>
  <c r="O56" i="68"/>
  <c r="L56" i="68"/>
  <c r="F56" i="68"/>
  <c r="N51" i="66"/>
  <c r="O51" i="66"/>
  <c r="L51" i="66"/>
  <c r="F51" i="66"/>
  <c r="N57" i="86"/>
  <c r="O57" i="86"/>
  <c r="L57" i="86"/>
  <c r="F57" i="86"/>
  <c r="N56" i="3"/>
  <c r="O56" i="3"/>
  <c r="L56" i="3"/>
  <c r="F56" i="3"/>
  <c r="P91" i="68" l="1"/>
  <c r="P56" i="68"/>
  <c r="P92" i="68"/>
  <c r="P30" i="66"/>
  <c r="P52" i="66"/>
  <c r="P88" i="86"/>
  <c r="P94" i="68"/>
  <c r="P93" i="68"/>
  <c r="P51" i="66"/>
  <c r="P57" i="86"/>
  <c r="P56" i="3"/>
  <c r="Q5" i="2"/>
  <c r="M5" i="2"/>
  <c r="W34" i="87"/>
  <c r="V34" i="87"/>
  <c r="F34" i="87"/>
  <c r="E34" i="87"/>
  <c r="D34" i="87"/>
  <c r="C34" i="87"/>
  <c r="B34" i="87"/>
  <c r="W32" i="87"/>
  <c r="V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W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W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W26" i="87"/>
  <c r="V26" i="87"/>
  <c r="U26" i="87"/>
  <c r="W23" i="87"/>
  <c r="V23" i="87"/>
  <c r="F23" i="87"/>
  <c r="E23" i="87"/>
  <c r="D23" i="87"/>
  <c r="C23" i="87"/>
  <c r="B23" i="87"/>
  <c r="W21" i="87"/>
  <c r="V21" i="87"/>
  <c r="P21" i="87"/>
  <c r="O21" i="87"/>
  <c r="N21" i="87"/>
  <c r="M21" i="87"/>
  <c r="L21" i="87"/>
  <c r="K21" i="87"/>
  <c r="J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L19" i="87"/>
  <c r="AL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L17" i="87"/>
  <c r="AL16" i="87"/>
  <c r="AL15" i="87"/>
  <c r="W15" i="87"/>
  <c r="V15" i="87"/>
  <c r="U15" i="87"/>
  <c r="AL14" i="87"/>
  <c r="V14" i="87"/>
  <c r="V25" i="87" s="1"/>
  <c r="AL13" i="87"/>
  <c r="AL12" i="87"/>
  <c r="W12" i="87"/>
  <c r="V12" i="87"/>
  <c r="F12" i="87"/>
  <c r="E12" i="87"/>
  <c r="D12" i="87"/>
  <c r="C12" i="87"/>
  <c r="B12" i="87"/>
  <c r="AL11" i="87"/>
  <c r="AL10" i="87"/>
  <c r="W10" i="87"/>
  <c r="V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L9" i="87"/>
  <c r="W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L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W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W22" i="87"/>
  <c r="W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2" i="86"/>
  <c r="O52" i="86"/>
  <c r="N53" i="86"/>
  <c r="O53" i="86"/>
  <c r="L52" i="86"/>
  <c r="L53" i="86"/>
  <c r="F52" i="86"/>
  <c r="F53" i="86"/>
  <c r="B61" i="68"/>
  <c r="C61" i="68"/>
  <c r="L79" i="68"/>
  <c r="N79" i="68"/>
  <c r="O79" i="68"/>
  <c r="L80" i="68"/>
  <c r="N80" i="68"/>
  <c r="O80" i="68"/>
  <c r="F79" i="68"/>
  <c r="L48" i="66"/>
  <c r="N48" i="66"/>
  <c r="O48" i="66"/>
  <c r="F48" i="66"/>
  <c r="L57" i="3"/>
  <c r="N57" i="3"/>
  <c r="O57" i="3"/>
  <c r="L58" i="3"/>
  <c r="N58" i="3"/>
  <c r="O58" i="3"/>
  <c r="F57" i="3"/>
  <c r="N54" i="66"/>
  <c r="O54" i="66"/>
  <c r="L54" i="66"/>
  <c r="F54" i="66"/>
  <c r="N59" i="86"/>
  <c r="O59" i="86"/>
  <c r="L59" i="86"/>
  <c r="F59" i="86"/>
  <c r="P54" i="86" l="1"/>
  <c r="P50" i="66"/>
  <c r="P49" i="66"/>
  <c r="P56" i="86"/>
  <c r="P83" i="68"/>
  <c r="P82" i="68"/>
  <c r="P59" i="68"/>
  <c r="P48" i="66"/>
  <c r="P52" i="86"/>
  <c r="P58" i="68"/>
  <c r="P53" i="86"/>
  <c r="P79" i="68"/>
  <c r="P58" i="3"/>
  <c r="P80" i="68"/>
  <c r="P59" i="86"/>
  <c r="P57" i="3"/>
  <c r="P54" i="66"/>
  <c r="N77" i="68" l="1"/>
  <c r="O77" i="68"/>
  <c r="N78" i="68"/>
  <c r="O78" i="68"/>
  <c r="L77" i="68"/>
  <c r="L78" i="68"/>
  <c r="F77" i="68"/>
  <c r="N27" i="68"/>
  <c r="O27" i="68"/>
  <c r="L27" i="68"/>
  <c r="F27" i="68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8" i="86"/>
  <c r="P77" i="68"/>
  <c r="P78" i="68"/>
  <c r="P87" i="86"/>
  <c r="P93" i="3"/>
  <c r="N70" i="66"/>
  <c r="O70" i="66"/>
  <c r="N71" i="66"/>
  <c r="O71" i="66"/>
  <c r="L70" i="66"/>
  <c r="L71" i="66"/>
  <c r="F70" i="66"/>
  <c r="N31" i="66"/>
  <c r="O31" i="66"/>
  <c r="L31" i="66"/>
  <c r="F31" i="6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L16" i="66"/>
  <c r="L17" i="66"/>
  <c r="L18" i="66"/>
  <c r="F16" i="66"/>
  <c r="N84" i="86"/>
  <c r="O84" i="86"/>
  <c r="N85" i="86"/>
  <c r="O85" i="86"/>
  <c r="L84" i="86"/>
  <c r="F52" i="3"/>
  <c r="N52" i="3"/>
  <c r="O52" i="3"/>
  <c r="L52" i="3"/>
  <c r="P31" i="66" l="1"/>
  <c r="P70" i="66"/>
  <c r="P71" i="66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P65" i="66" l="1"/>
  <c r="P81" i="68"/>
  <c r="P67" i="66"/>
  <c r="P62" i="66"/>
  <c r="P15" i="66"/>
  <c r="P12" i="66"/>
  <c r="P13" i="66"/>
  <c r="P14" i="66"/>
  <c r="P10" i="66"/>
  <c r="P9" i="66"/>
  <c r="P11" i="66"/>
  <c r="P60" i="68"/>
  <c r="P57" i="68"/>
  <c r="J47" i="2" l="1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P5" i="68"/>
  <c r="L5" i="68"/>
  <c r="H55" i="66"/>
  <c r="I55" i="66"/>
  <c r="Q25" i="2"/>
  <c r="M25" i="2"/>
  <c r="G25" i="2"/>
  <c r="F83" i="66" l="1"/>
  <c r="N55" i="66"/>
  <c r="P47" i="66"/>
  <c r="O55" i="66"/>
  <c r="P46" i="66"/>
  <c r="B95" i="3"/>
  <c r="C95" i="3"/>
  <c r="P55" i="66" l="1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F37" i="3"/>
  <c r="L37" i="3" s="1"/>
  <c r="P37" i="3" s="1"/>
  <c r="L5" i="3"/>
  <c r="P5" i="3" s="1"/>
  <c r="O5" i="34"/>
  <c r="S5" i="34" s="1"/>
  <c r="G45" i="2"/>
  <c r="M45" i="2" s="1"/>
  <c r="F66" i="3" l="1"/>
  <c r="L66" i="3" s="1"/>
  <c r="P66" i="3" s="1"/>
  <c r="L37" i="70" l="1"/>
  <c r="L66" i="70" s="1"/>
  <c r="F37" i="70"/>
  <c r="F66" i="70" s="1"/>
  <c r="L37" i="68"/>
  <c r="L66" i="68" s="1"/>
  <c r="F37" i="68"/>
  <c r="F66" i="68" s="1"/>
  <c r="L60" i="66"/>
  <c r="F60" i="66"/>
  <c r="L38" i="3"/>
  <c r="F38" i="3"/>
  <c r="F67" i="3" s="1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P92" i="3" l="1"/>
  <c r="P90" i="3"/>
  <c r="P89" i="3"/>
  <c r="P91" i="3"/>
  <c r="I61" i="3" l="1"/>
  <c r="H61" i="3" l="1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N87" i="3"/>
  <c r="O87" i="3"/>
  <c r="N88" i="3"/>
  <c r="O88" i="3"/>
  <c r="L87" i="3"/>
  <c r="L88" i="3"/>
  <c r="F87" i="3"/>
  <c r="F88" i="3"/>
  <c r="F61" i="68" l="1"/>
  <c r="P87" i="3"/>
  <c r="N61" i="68"/>
  <c r="O61" i="68"/>
  <c r="P88" i="3"/>
  <c r="L61" i="68"/>
  <c r="T19" i="71"/>
  <c r="E19" i="71"/>
  <c r="T18" i="71"/>
  <c r="E18" i="71"/>
  <c r="T17" i="71"/>
  <c r="E17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L19" i="71" l="1"/>
  <c r="E57" i="71"/>
  <c r="L57" i="71" s="1"/>
  <c r="L18" i="71"/>
  <c r="E56" i="71"/>
  <c r="L56" i="71" s="1"/>
  <c r="L17" i="71"/>
  <c r="E55" i="71"/>
  <c r="L55" i="71" s="1"/>
  <c r="S17" i="71"/>
  <c r="S18" i="71"/>
  <c r="S19" i="71"/>
  <c r="P61" i="68"/>
  <c r="C67" i="3"/>
  <c r="B67" i="3"/>
  <c r="C38" i="3"/>
  <c r="K38" i="3" s="1"/>
  <c r="B38" i="3"/>
  <c r="J38" i="3" s="1"/>
  <c r="I13" i="34" l="1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K17" i="70"/>
  <c r="E17" i="70"/>
  <c r="D17" i="70"/>
  <c r="K16" i="70"/>
  <c r="E16" i="70"/>
  <c r="D16" i="70"/>
  <c r="K15" i="70"/>
  <c r="E15" i="70"/>
  <c r="D15" i="70"/>
  <c r="K14" i="70"/>
  <c r="E14" i="70"/>
  <c r="D14" i="70"/>
  <c r="K13" i="70"/>
  <c r="E13" i="70"/>
  <c r="D13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2" i="68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I12" i="49" l="1"/>
  <c r="I19" i="49"/>
  <c r="P17" i="49"/>
  <c r="N20" i="49"/>
  <c r="P20" i="49" s="1"/>
  <c r="I7" i="49"/>
  <c r="N21" i="49"/>
  <c r="P21" i="49" s="1"/>
  <c r="I18" i="49"/>
  <c r="T18" i="49"/>
  <c r="T21" i="49"/>
  <c r="T20" i="49"/>
  <c r="H19" i="49"/>
  <c r="N19" i="49"/>
  <c r="P19" i="49" s="1"/>
  <c r="S19" i="49"/>
  <c r="T19" i="49" s="1"/>
  <c r="G17" i="49"/>
  <c r="G21" i="49"/>
  <c r="I21" i="49" s="1"/>
  <c r="F17" i="49"/>
  <c r="G20" i="49"/>
  <c r="I20" i="49" s="1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C33" i="2"/>
  <c r="D33" i="2"/>
  <c r="J13" i="2"/>
  <c r="I13" i="2"/>
  <c r="D13" i="2"/>
  <c r="D20" i="2" s="1"/>
  <c r="C13" i="2"/>
  <c r="C20" i="2" s="1"/>
  <c r="C25" i="2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N82" i="3"/>
  <c r="O82" i="3"/>
  <c r="N83" i="3"/>
  <c r="O83" i="3"/>
  <c r="L82" i="3"/>
  <c r="L83" i="3"/>
  <c r="F82" i="3"/>
  <c r="F83" i="3"/>
  <c r="F81" i="3"/>
  <c r="F84" i="3"/>
  <c r="F85" i="3"/>
  <c r="F86" i="3"/>
  <c r="L81" i="3"/>
  <c r="N81" i="3"/>
  <c r="O81" i="3"/>
  <c r="L6" i="34"/>
  <c r="K6" i="34"/>
  <c r="B32" i="36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G7" i="34"/>
  <c r="G11" i="34"/>
  <c r="J40" i="2" l="1"/>
  <c r="H32" i="36"/>
  <c r="H33" i="36" s="1"/>
  <c r="AI32" i="36"/>
  <c r="I20" i="2"/>
  <c r="J20" i="2"/>
  <c r="P50" i="2"/>
  <c r="O10" i="2"/>
  <c r="O30" i="2"/>
  <c r="L46" i="2"/>
  <c r="F46" i="2"/>
  <c r="K45" i="2"/>
  <c r="E45" i="2"/>
  <c r="E46" i="2"/>
  <c r="K46" i="2"/>
  <c r="P13" i="2"/>
  <c r="C40" i="2"/>
  <c r="I17" i="34"/>
  <c r="H17" i="34"/>
  <c r="I60" i="2"/>
  <c r="M15" i="34"/>
  <c r="O16" i="34"/>
  <c r="G33" i="2"/>
  <c r="R18" i="34"/>
  <c r="S18" i="34" s="1"/>
  <c r="Q15" i="2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E96" i="3"/>
  <c r="P70" i="3"/>
  <c r="O95" i="3"/>
  <c r="P60" i="3"/>
  <c r="F61" i="3"/>
  <c r="M53" i="2"/>
  <c r="Q32" i="2"/>
  <c r="Q31" i="2"/>
  <c r="G30" i="2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Q48" i="2"/>
  <c r="P30" i="2"/>
  <c r="Q16" i="2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Q40" i="2" l="1"/>
  <c r="K40" i="2"/>
  <c r="K60" i="2"/>
  <c r="K20" i="2"/>
  <c r="Q20" i="2"/>
  <c r="F20" i="2"/>
  <c r="L20" i="2"/>
  <c r="L60" i="2"/>
  <c r="L40" i="2"/>
  <c r="E20" i="2"/>
  <c r="D60" i="2" l="1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D32" i="36"/>
  <c r="AK32" i="36" s="1"/>
  <c r="AQ32" i="36" s="1"/>
  <c r="E32" i="36"/>
  <c r="AL32" i="36" s="1"/>
  <c r="AO32" i="36" s="1"/>
  <c r="N32" i="36" l="1"/>
  <c r="K32" i="36"/>
  <c r="K33" i="36" s="1"/>
  <c r="J32" i="36"/>
  <c r="J33" i="36" s="1"/>
  <c r="P32" i="36"/>
</calcChain>
</file>

<file path=xl/sharedStrings.xml><?xml version="1.0" encoding="utf-8"?>
<sst xmlns="http://schemas.openxmlformats.org/spreadsheetml/2006/main" count="2803" uniqueCount="258">
  <si>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</si>
  <si>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</si>
  <si>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</si>
  <si>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</si>
  <si>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</si>
  <si>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</si>
  <si>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</si>
  <si>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</si>
  <si>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</si>
  <si>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</si>
  <si>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</si>
  <si>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</si>
  <si>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</si>
  <si>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</si>
  <si>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</si>
  <si>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</si>
  <si>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</si>
  <si>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</si>
  <si>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</si>
  <si>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</si>
  <si>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</si>
  <si>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</si>
  <si>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</si>
  <si>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</si>
  <si>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</si>
  <si>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</si>
  <si>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</si>
  <si>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</si>
  <si>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</si>
  <si>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</si>
  <si>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</si>
  <si>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</si>
  <si>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</si>
  <si>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</si>
  <si>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</si>
  <si>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</si>
  <si>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</si>
  <si>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</si>
  <si>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</si>
  <si>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</si>
  <si>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</si>
  <si>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</si>
  <si>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</si>
  <si>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</si>
  <si>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</si>
  <si>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</si>
  <si>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</si>
  <si>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</si>
  <si>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</si>
  <si>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</si>
  <si>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</si>
  <si>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</si>
  <si>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</si>
  <si>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</si>
  <si>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</si>
  <si>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</si>
  <si>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</si>
  <si>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</si>
  <si>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</si>
  <si>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</si>
  <si>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</si>
  <si>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</si>
  <si>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</si>
  <si>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</si>
  <si>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</si>
  <si>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</si>
  <si>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</si>
  <si>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</si>
  <si>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</si>
  <si>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</si>
  <si>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</si>
  <si>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</si>
  <si>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</si>
  <si>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</si>
  <si>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</si>
  <si>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</si>
  <si>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</si>
  <si>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</si>
  <si>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</si>
  <si>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</si>
  <si>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</si>
  <si>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</si>
  <si>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</si>
  <si>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</si>
  <si>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</si>
  <si>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</si>
  <si>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</si>
  <si>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</si>
  <si>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</si>
  <si>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</si>
  <si>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</si>
  <si>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</si>
  <si>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</si>
  <si>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</si>
  <si>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</si>
  <si>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</si>
  <si>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</si>
  <si>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</si>
  <si>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</si>
  <si>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</si>
  <si>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</si>
  <si>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</si>
  <si>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</si>
  <si>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</si>
  <si>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</si>
  <si>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</si>
  <si>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2019 - Dados Definitivos</t>
  </si>
  <si>
    <t>2018 - Dados Definitivos</t>
  </si>
  <si>
    <t>Vinho Certificado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</si>
  <si>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</si>
  <si>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</si>
  <si>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</si>
  <si>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</si>
  <si>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</si>
  <si>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Vinho Licoroso com DO / IG</t>
  </si>
  <si>
    <t>Vinho Licoroso sem DO / IG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</si>
  <si>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</si>
  <si>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</si>
  <si>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</si>
  <si>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</si>
  <si>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</si>
  <si>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</si>
  <si>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</si>
  <si>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</si>
  <si>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</si>
  <si>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</si>
  <si>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2015 - Dados Definitivos Revistos</t>
  </si>
  <si>
    <t>2024 - Dados Definitivos (08-08-2025)</t>
  </si>
  <si>
    <t>Vinho Tinto</t>
  </si>
  <si>
    <t>Vinho Branco</t>
  </si>
  <si>
    <t>Peso (%)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</si>
  <si>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2025-2024 (%)</t>
    </r>
  </si>
  <si>
    <t>PREÇO MÉDIO (Euro / litro)</t>
  </si>
  <si>
    <t>VALOR (1000 €)</t>
  </si>
  <si>
    <t>VOLUME (HL)</t>
  </si>
  <si>
    <t>&lt;</t>
  </si>
  <si>
    <t>Volume (HL)</t>
  </si>
  <si>
    <t>Valor (1.000 €)</t>
  </si>
  <si>
    <t>Peso (%) em Volume</t>
  </si>
  <si>
    <t>Peso (%) em Valor</t>
  </si>
  <si>
    <t>Volume</t>
  </si>
  <si>
    <t>Valor</t>
  </si>
  <si>
    <t>Preço Médio</t>
  </si>
  <si>
    <t>Evolução das Exportações de Vinho Tranquilo (Vinho DO + Vinho IG + Vinho (ex-mesa)) por Mercado / Acondicionamento</t>
  </si>
  <si>
    <t>Evolução das Exportações de Vinho Tranquilo (Vinho DO + Vinho IG + Vinho (ex-mesa)) com Destino a uma Seleção de Países</t>
  </si>
  <si>
    <t>Evolução das Exportações de Vinho Tranquilo (Vinho DO + Vinho IG ) por Mercado / Acondicionamento</t>
  </si>
  <si>
    <t>Evolução das Exportações de Vinho Tranquilo (Vinho DO + Vinho  IG ) com Destino a uma Seleção de Países</t>
  </si>
  <si>
    <t>Evolução das Exportações de Vinho Tranquilo (Vinho DO) por Mercado / Acondicionamento</t>
  </si>
  <si>
    <t>Evolução das Exportações de Vinho Tranquilo (Vinho IG) por Mercado / Acondicionamento</t>
  </si>
  <si>
    <t>Evolução das Exportações de Vinho Tranquilo (Vinho DO) com Destino a uma Seleção de Países</t>
  </si>
  <si>
    <t>Evolução das Exportações de Vinho Tranquilo (Vinho IG) com Destino a uma Seleção de Países</t>
  </si>
  <si>
    <t>Evolução das Exportações de Vinho Tranquilo (Vinho (ex-mesa) por Mercado / Acondicionamento</t>
  </si>
  <si>
    <t>Evolução das Exportações de Vinho Tranquilo (Vinho (ex-mesa)) com Destino a uma Seleção de Países</t>
  </si>
  <si>
    <t>D       2026/2025</t>
  </si>
  <si>
    <t>2026 /2025</t>
  </si>
  <si>
    <t>2026 / 2025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</si>
  <si>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2026-2025 (%)</t>
    </r>
  </si>
  <si>
    <t>Preço Médio (€/l)</t>
  </si>
  <si>
    <t>2026/2025</t>
  </si>
  <si>
    <t>10 - Evolução das Exportações de Vinho Tranquilo (Vinho DO + Vinho IG + Vinho (ex-mesa)) por Mercado / Acondicionamento</t>
  </si>
  <si>
    <t>16 - Evolução das Exportações de Vinho com IG por Mercado / Acondicionamento</t>
  </si>
  <si>
    <t>17 - Evolução das Exportações de Vinho com IG com Destino a uma Seleção de Mercados</t>
  </si>
  <si>
    <t>18 - Evolução das Exportações de Vinho ( ex-vinho mesa) por Mercado / Acondicionamento</t>
  </si>
  <si>
    <t>19 - Evolução das Exportações de Vinho (ex-vinho mesa) com Destino a uma Seleção de Mercados</t>
  </si>
  <si>
    <t>20- Evolução das Exportações de Vinhos Espumantes e Espumosos por Mercado</t>
  </si>
  <si>
    <t>21 - Evolução das Exportações de Vinhos Espumantes e Espumosos com Destino a uma Seleção de Mercados</t>
  </si>
  <si>
    <t>22 - Evolução das Exportações de Vinho Licoroso com DO Porto por Mercado</t>
  </si>
  <si>
    <t>23 - Evolução das Exportações de Vinho Licoroso com DO Porto com Destino a uma Seleção de Mercados</t>
  </si>
  <si>
    <t>24 - Evolução das Exportações de Vinho Licoroso com DO Madeira por Mercado</t>
  </si>
  <si>
    <t>25 - Evolução das Exportações de Vinho Licoroso com DO Madeira com Destino a uma Seleção de Mercados</t>
  </si>
  <si>
    <t>2025 - Dados Preliminares (08-03-2026)</t>
  </si>
  <si>
    <t>jan-mar</t>
  </si>
  <si>
    <t>abr 2024 a mar 2025</t>
  </si>
  <si>
    <t>abr 2025 a mar 2026</t>
  </si>
  <si>
    <t>Exportações por Tipo de Produto - março  2026 vs março 2025</t>
  </si>
  <si>
    <t>Evolução das Exportações de Vinho (NC 2204) por Mercado / Acondicionamento -março 2026 vs março 2025</t>
  </si>
  <si>
    <t>Evolução das Exportações com Destino a uma Seleção de Mercados (NC 2204) - março 2026 vs março 2025</t>
  </si>
  <si>
    <t>jan-mar 2025</t>
  </si>
  <si>
    <t>jan-mar 2026</t>
  </si>
  <si>
    <t>FRANCA</t>
  </si>
  <si>
    <t>E.U.AMERICA</t>
  </si>
  <si>
    <t>BRASIL</t>
  </si>
  <si>
    <t>REINO UNIDO</t>
  </si>
  <si>
    <t>ANGOLA</t>
  </si>
  <si>
    <t>CANADA</t>
  </si>
  <si>
    <t>PAISES BAIXOS</t>
  </si>
  <si>
    <t>POLONIA</t>
  </si>
  <si>
    <t>ALEMANHA</t>
  </si>
  <si>
    <t>BELGICA</t>
  </si>
  <si>
    <t>FEDERAÇÃO RUSSA</t>
  </si>
  <si>
    <t>SUICA</t>
  </si>
  <si>
    <t>ESPANHA</t>
  </si>
  <si>
    <t>SUECIA</t>
  </si>
  <si>
    <t>DINAMARCA</t>
  </si>
  <si>
    <t>NORUEGA</t>
  </si>
  <si>
    <t>PAISES PT N/ DETERM.</t>
  </si>
  <si>
    <t>FINLANDIA</t>
  </si>
  <si>
    <t>JAPAO</t>
  </si>
  <si>
    <t>LUXEMBURGO</t>
  </si>
  <si>
    <t>ITALIA</t>
  </si>
  <si>
    <t>S.TOME PRINCIPE</t>
  </si>
  <si>
    <t>GUINE BISSAU</t>
  </si>
  <si>
    <t>CHINA</t>
  </si>
  <si>
    <t>IRLANDA</t>
  </si>
  <si>
    <t>ISRAEL</t>
  </si>
  <si>
    <t>CABO VERDE</t>
  </si>
  <si>
    <t>REP. CHECA</t>
  </si>
  <si>
    <t>LETONIA</t>
  </si>
  <si>
    <t>AUSTRIA</t>
  </si>
  <si>
    <t>ROMENIA</t>
  </si>
  <si>
    <t>ESTONIA</t>
  </si>
  <si>
    <t>LITUANIA</t>
  </si>
  <si>
    <t>CHIPRE</t>
  </si>
  <si>
    <t>HUNGRIA</t>
  </si>
  <si>
    <t>REP. ESLOVACA</t>
  </si>
  <si>
    <t>MALTA</t>
  </si>
  <si>
    <t>COREIA DO SUL</t>
  </si>
  <si>
    <t>COLOMBIA</t>
  </si>
  <si>
    <t>UCRANIA</t>
  </si>
  <si>
    <t>URUGUAI</t>
  </si>
  <si>
    <t>MACAU</t>
  </si>
  <si>
    <t>BIELORRUSSIA</t>
  </si>
  <si>
    <t>NIGERIA</t>
  </si>
  <si>
    <t>MEXICO</t>
  </si>
  <si>
    <t>AUSTRALIA</t>
  </si>
  <si>
    <t>AFRICA DO SUL</t>
  </si>
  <si>
    <t>SUAZILANDIA</t>
  </si>
  <si>
    <t>MOCAMBIQUE</t>
  </si>
  <si>
    <t>BULGARIA</t>
  </si>
  <si>
    <t>GRECIA</t>
  </si>
  <si>
    <t>HONG-KONG</t>
  </si>
  <si>
    <t>PARAGUAI</t>
  </si>
  <si>
    <t>SERVIA</t>
  </si>
  <si>
    <t>TAIWAN</t>
  </si>
  <si>
    <t>TAILANDIA</t>
  </si>
  <si>
    <t>ANDORRA</t>
  </si>
  <si>
    <t>CROACIA</t>
  </si>
  <si>
    <t>RUANDA</t>
  </si>
  <si>
    <t>GUINE EQUATORIAL</t>
  </si>
  <si>
    <t>GUINE</t>
  </si>
  <si>
    <t>REP.DOMINICANA</t>
  </si>
  <si>
    <t>MARROCOS</t>
  </si>
  <si>
    <t>ZAIRE</t>
  </si>
  <si>
    <t>PROV/ABAST.BORDO PT</t>
  </si>
  <si>
    <t>ZAMBIA</t>
  </si>
  <si>
    <t>ARABIA SAUDITA</t>
  </si>
  <si>
    <t>TIMOR LESTE</t>
  </si>
  <si>
    <t>SINGAPURA</t>
  </si>
  <si>
    <t>TURQUIA</t>
  </si>
  <si>
    <t>INDONESIA</t>
  </si>
  <si>
    <t>NOVA ZELANDIA</t>
  </si>
  <si>
    <t>CURAÇAU</t>
  </si>
  <si>
    <t>ISLANDIA</t>
  </si>
  <si>
    <t>CAMAROES</t>
  </si>
  <si>
    <t>Março 2026 versus Março 2025</t>
  </si>
  <si>
    <t>5 - Exportações por Tipo de Produto - março 2026 vs março 2025</t>
  </si>
  <si>
    <t>7 - Evolução das Exportações de Vinho (NC 2204) por Mercado / Acondicionamento - março 2026 vs março  2025</t>
  </si>
  <si>
    <t>9 - Evolução das Exportações com Destino a uma Seleção de Mercados (NC 2204) - março 2026 vs março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</si>
</sst>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1"/>
      <charset val="2"/>
    </font>
    <font>
      <b/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E6F5"/>
        <bgColor rgb="FFC0E6F5"/>
      </patternFill>
    </fill>
  </fills>
  <borders count="128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499984740745262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0"/>
      </bottom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531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101" xfId="0" applyNumberFormat="1" applyBorder="1"/>
    <xf numFmtId="3" fontId="0" fillId="0" borderId="102" xfId="0" applyNumberFormat="1" applyBorder="1"/>
    <xf numFmtId="0" fontId="9" fillId="2" borderId="103" xfId="0" applyFont="1" applyFill="1" applyBorder="1" applyAlignment="1">
      <alignment horizontal="center"/>
    </xf>
    <xf numFmtId="3" fontId="0" fillId="0" borderId="104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164" fontId="0" fillId="4" borderId="0" xfId="0" applyNumberFormat="1" applyFill="1"/>
    <xf numFmtId="3" fontId="10" fillId="0" borderId="20" xfId="0" applyNumberFormat="1" applyFont="1" applyBorder="1"/>
    <xf numFmtId="164" fontId="5" fillId="0" borderId="6" xfId="0" applyNumberFormat="1" applyFont="1" applyBorder="1"/>
    <xf numFmtId="164" fontId="17" fillId="0" borderId="2" xfId="0" applyNumberFormat="1" applyFont="1" applyBorder="1"/>
    <xf numFmtId="164" fontId="17" fillId="0" borderId="6" xfId="0" applyNumberFormat="1" applyFont="1" applyBorder="1"/>
    <xf numFmtId="164" fontId="17" fillId="0" borderId="8" xfId="0" applyNumberFormat="1" applyFont="1" applyBorder="1"/>
    <xf numFmtId="164" fontId="5" fillId="0" borderId="84" xfId="0" applyNumberFormat="1" applyFont="1" applyBorder="1"/>
    <xf numFmtId="164" fontId="17" fillId="0" borderId="48" xfId="0" applyNumberFormat="1" applyFont="1" applyBorder="1"/>
    <xf numFmtId="164" fontId="17" fillId="0" borderId="84" xfId="0" applyNumberFormat="1" applyFont="1" applyBorder="1"/>
    <xf numFmtId="164" fontId="17" fillId="0" borderId="3" xfId="0" applyNumberFormat="1" applyFont="1" applyBorder="1"/>
    <xf numFmtId="164" fontId="17" fillId="0" borderId="49" xfId="0" applyNumberFormat="1" applyFont="1" applyBorder="1"/>
    <xf numFmtId="164" fontId="8" fillId="4" borderId="6" xfId="0" applyNumberFormat="1" applyFont="1" applyFill="1" applyBorder="1"/>
    <xf numFmtId="164" fontId="8" fillId="4" borderId="8" xfId="0" applyNumberFormat="1" applyFont="1" applyFill="1" applyBorder="1"/>
    <xf numFmtId="164" fontId="0" fillId="4" borderId="19" xfId="0" applyNumberFormat="1" applyFill="1" applyBorder="1"/>
    <xf numFmtId="164" fontId="0" fillId="4" borderId="14" xfId="0" applyNumberFormat="1" applyFill="1" applyBorder="1"/>
    <xf numFmtId="164" fontId="8" fillId="4" borderId="7" xfId="0" applyNumberFormat="1" applyFont="1" applyFill="1" applyBorder="1"/>
    <xf numFmtId="164" fontId="0" fillId="4" borderId="20" xfId="0" applyNumberFormat="1" applyFill="1" applyBorder="1"/>
    <xf numFmtId="3" fontId="8" fillId="0" borderId="84" xfId="0" applyNumberFormat="1" applyFont="1" applyBorder="1"/>
    <xf numFmtId="3" fontId="10" fillId="0" borderId="48" xfId="0" applyNumberFormat="1" applyFont="1" applyBorder="1"/>
    <xf numFmtId="3" fontId="10" fillId="0" borderId="47" xfId="0" applyNumberFormat="1" applyFont="1" applyBorder="1"/>
    <xf numFmtId="164" fontId="8" fillId="4" borderId="84" xfId="0" applyNumberFormat="1" applyFont="1" applyFill="1" applyBorder="1"/>
    <xf numFmtId="164" fontId="0" fillId="4" borderId="47" xfId="0" applyNumberFormat="1" applyFill="1" applyBorder="1"/>
    <xf numFmtId="164" fontId="0" fillId="4" borderId="2" xfId="0" applyNumberFormat="1" applyFill="1" applyBorder="1"/>
    <xf numFmtId="164" fontId="0" fillId="4" borderId="48" xfId="0" applyNumberForma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164" fontId="0" fillId="4" borderId="49" xfId="0" applyNumberFormat="1" applyFill="1" applyBorder="1"/>
    <xf numFmtId="164" fontId="0" fillId="4" borderId="5" xfId="0" applyNumberFormat="1" applyFill="1" applyBorder="1"/>
    <xf numFmtId="164" fontId="0" fillId="4" borderId="4" xfId="0" applyNumberFormat="1" applyFill="1" applyBorder="1"/>
    <xf numFmtId="0" fontId="9" fillId="2" borderId="113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97" xfId="0" applyFont="1" applyFill="1" applyBorder="1" applyAlignment="1">
      <alignment horizontal="center"/>
    </xf>
    <xf numFmtId="3" fontId="10" fillId="0" borderId="1" xfId="0" applyNumberFormat="1" applyFont="1" applyBorder="1"/>
    <xf numFmtId="3" fontId="10" fillId="0" borderId="14" xfId="0" applyNumberFormat="1" applyFont="1" applyBorder="1"/>
    <xf numFmtId="3" fontId="10" fillId="0" borderId="0" xfId="0" applyNumberFormat="1" applyFont="1"/>
    <xf numFmtId="4" fontId="8" fillId="0" borderId="6" xfId="0" applyNumberFormat="1" applyFont="1" applyBorder="1"/>
    <xf numFmtId="4" fontId="8" fillId="0" borderId="84" xfId="0" applyNumberFormat="1" applyFont="1" applyBorder="1"/>
    <xf numFmtId="4" fontId="8" fillId="0" borderId="7" xfId="0" applyNumberFormat="1" applyFont="1" applyBorder="1"/>
    <xf numFmtId="4" fontId="8" fillId="0" borderId="8" xfId="0" applyNumberFormat="1" applyFont="1" applyBorder="1"/>
    <xf numFmtId="4" fontId="0" fillId="0" borderId="20" xfId="0" applyNumberFormat="1" applyBorder="1"/>
    <xf numFmtId="4" fontId="0" fillId="0" borderId="1" xfId="0" applyNumberFormat="1" applyBorder="1"/>
    <xf numFmtId="4" fontId="0" fillId="0" borderId="0" xfId="0" applyNumberFormat="1"/>
    <xf numFmtId="164" fontId="5" fillId="0" borderId="117" xfId="0" applyNumberFormat="1" applyFon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5" xfId="0" applyNumberFormat="1" applyBorder="1"/>
    <xf numFmtId="3" fontId="17" fillId="0" borderId="0" xfId="0" applyNumberFormat="1" applyFont="1"/>
    <xf numFmtId="3" fontId="0" fillId="0" borderId="57" xfId="0" applyNumberFormat="1" applyBorder="1"/>
    <xf numFmtId="3" fontId="0" fillId="0" borderId="99" xfId="0" applyNumberFormat="1" applyBorder="1"/>
    <xf numFmtId="3" fontId="8" fillId="0" borderId="120" xfId="0" applyNumberFormat="1" applyFont="1" applyBorder="1"/>
    <xf numFmtId="3" fontId="5" fillId="0" borderId="7" xfId="0" applyNumberFormat="1" applyFont="1" applyBorder="1"/>
    <xf numFmtId="3" fontId="8" fillId="0" borderId="0" xfId="0" applyNumberFormat="1" applyFont="1"/>
    <xf numFmtId="3" fontId="8" fillId="0" borderId="1" xfId="0" applyNumberFormat="1" applyFont="1" applyBorder="1"/>
    <xf numFmtId="3" fontId="8" fillId="0" borderId="5" xfId="0" applyNumberFormat="1" applyFont="1" applyBorder="1"/>
    <xf numFmtId="3" fontId="5" fillId="0" borderId="1" xfId="0" applyNumberFormat="1" applyFont="1" applyBorder="1"/>
    <xf numFmtId="3" fontId="5" fillId="0" borderId="8" xfId="0" applyNumberFormat="1" applyFont="1" applyBorder="1"/>
    <xf numFmtId="3" fontId="17" fillId="0" borderId="20" xfId="0" applyNumberFormat="1" applyFont="1" applyBorder="1"/>
    <xf numFmtId="3" fontId="8" fillId="0" borderId="14" xfId="0" applyNumberFormat="1" applyFont="1" applyBorder="1"/>
    <xf numFmtId="164" fontId="5" fillId="0" borderId="47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48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4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7" fillId="0" borderId="19" xfId="0" applyNumberFormat="1" applyFont="1" applyBorder="1" applyAlignment="1">
      <alignment horizontal="right"/>
    </xf>
    <xf numFmtId="164" fontId="17" fillId="0" borderId="47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164" fontId="8" fillId="4" borderId="14" xfId="0" applyNumberFormat="1" applyFont="1" applyFill="1" applyBorder="1"/>
    <xf numFmtId="164" fontId="8" fillId="4" borderId="1" xfId="0" applyNumberFormat="1" applyFont="1" applyFill="1" applyBorder="1"/>
    <xf numFmtId="164" fontId="8" fillId="4" borderId="5" xfId="0" applyNumberFormat="1" applyFont="1" applyFill="1" applyBorder="1"/>
    <xf numFmtId="3" fontId="17" fillId="0" borderId="2" xfId="0" applyNumberFormat="1" applyFon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4" xfId="0" applyNumberFormat="1" applyBorder="1"/>
    <xf numFmtId="0" fontId="9" fillId="2" borderId="122" xfId="0" applyFont="1" applyFill="1" applyBorder="1" applyAlignment="1">
      <alignment horizontal="center"/>
    </xf>
    <xf numFmtId="0" fontId="9" fillId="2" borderId="123" xfId="0" applyFont="1" applyFill="1" applyBorder="1" applyAlignment="1">
      <alignment horizontal="center"/>
    </xf>
    <xf numFmtId="3" fontId="0" fillId="0" borderId="31" xfId="0" applyNumberFormat="1" applyBorder="1"/>
    <xf numFmtId="164" fontId="0" fillId="4" borderId="24" xfId="0" applyNumberFormat="1" applyFill="1" applyBorder="1"/>
    <xf numFmtId="164" fontId="8" fillId="4" borderId="31" xfId="0" applyNumberFormat="1" applyFont="1" applyFill="1" applyBorder="1"/>
    <xf numFmtId="0" fontId="0" fillId="0" borderId="33" xfId="0" applyBorder="1"/>
    <xf numFmtId="0" fontId="0" fillId="0" borderId="24" xfId="0" applyBorder="1"/>
    <xf numFmtId="17" fontId="0" fillId="0" borderId="0" xfId="0" applyNumberFormat="1"/>
    <xf numFmtId="0" fontId="8" fillId="0" borderId="84" xfId="0" applyFont="1" applyBorder="1"/>
    <xf numFmtId="0" fontId="8" fillId="0" borderId="8" xfId="0" applyFont="1" applyBorder="1"/>
    <xf numFmtId="0" fontId="0" fillId="0" borderId="47" xfId="0" applyBorder="1"/>
    <xf numFmtId="0" fontId="0" fillId="0" borderId="1" xfId="0" applyBorder="1"/>
    <xf numFmtId="0" fontId="0" fillId="0" borderId="48" xfId="0" applyBorder="1"/>
    <xf numFmtId="0" fontId="10" fillId="0" borderId="48" xfId="0" applyFont="1" applyBorder="1"/>
    <xf numFmtId="0" fontId="21" fillId="5" borderId="6" xfId="0" applyFont="1" applyFill="1" applyBorder="1"/>
    <xf numFmtId="0" fontId="21" fillId="5" borderId="7" xfId="0" applyFont="1" applyFill="1" applyBorder="1"/>
    <xf numFmtId="0" fontId="21" fillId="5" borderId="8" xfId="0" applyFont="1" applyFill="1" applyBorder="1"/>
    <xf numFmtId="0" fontId="8" fillId="0" borderId="31" xfId="0" applyFont="1" applyBorder="1"/>
    <xf numFmtId="3" fontId="0" fillId="0" borderId="35" xfId="0" applyNumberFormat="1" applyBorder="1"/>
    <xf numFmtId="3" fontId="0" fillId="0" borderId="8" xfId="0" applyNumberFormat="1" applyBorder="1"/>
    <xf numFmtId="3" fontId="0" fillId="0" borderId="126" xfId="0" applyNumberFormat="1" applyBorder="1"/>
    <xf numFmtId="3" fontId="0" fillId="0" borderId="127" xfId="0" applyNumberFormat="1" applyBorder="1"/>
    <xf numFmtId="0" fontId="8" fillId="0" borderId="3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9" fillId="2" borderId="116" xfId="0" applyFont="1" applyFill="1" applyBorder="1" applyAlignment="1">
      <alignment horizontal="center"/>
    </xf>
    <xf numFmtId="0" fontId="9" fillId="2" borderId="110" xfId="0" applyFont="1" applyFill="1" applyBorder="1" applyAlignment="1">
      <alignment horizontal="center"/>
    </xf>
    <xf numFmtId="0" fontId="9" fillId="2" borderId="108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107" xfId="0" applyFont="1" applyFill="1" applyBorder="1" applyAlignment="1">
      <alignment horizontal="center"/>
    </xf>
    <xf numFmtId="0" fontId="9" fillId="2" borderId="111" xfId="0" applyFont="1" applyFill="1" applyBorder="1" applyAlignment="1">
      <alignment horizontal="center"/>
    </xf>
    <xf numFmtId="0" fontId="9" fillId="2" borderId="112" xfId="0" applyFont="1" applyFill="1" applyBorder="1" applyAlignment="1">
      <alignment horizontal="center"/>
    </xf>
    <xf numFmtId="0" fontId="9" fillId="2" borderId="115" xfId="0" applyFont="1" applyFill="1" applyBorder="1" applyAlignment="1">
      <alignment horizontal="center"/>
    </xf>
    <xf numFmtId="0" fontId="9" fillId="2" borderId="114" xfId="0" applyFont="1" applyFill="1" applyBorder="1" applyAlignment="1">
      <alignment horizontal="center"/>
    </xf>
    <xf numFmtId="0" fontId="20" fillId="2" borderId="63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6" fillId="2" borderId="116" xfId="0" applyFont="1" applyFill="1" applyBorder="1" applyAlignment="1" applyProtection="1">
      <alignment horizontal="center"/>
      <protection locked="0"/>
    </xf>
    <xf numFmtId="0" fontId="6" fillId="2" borderId="110" xfId="0" applyFont="1" applyFill="1" applyBorder="1" applyAlignment="1" applyProtection="1">
      <alignment horizontal="center"/>
      <protection locked="0"/>
    </xf>
    <xf numFmtId="0" fontId="6" fillId="2" borderId="108" xfId="0" applyFont="1" applyFill="1" applyBorder="1" applyAlignment="1" applyProtection="1">
      <alignment horizontal="center"/>
      <protection locked="0"/>
    </xf>
    <xf numFmtId="0" fontId="9" fillId="2" borderId="54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0" fontId="9" fillId="2" borderId="119" xfId="0" applyFont="1" applyFill="1" applyBorder="1" applyAlignment="1">
      <alignment horizontal="center"/>
    </xf>
    <xf numFmtId="0" fontId="9" fillId="2" borderId="121" xfId="0" applyFont="1" applyFill="1" applyBorder="1" applyAlignment="1">
      <alignment horizontal="center"/>
    </xf>
    <xf numFmtId="17" fontId="9" fillId="2" borderId="107" xfId="0" applyNumberFormat="1" applyFont="1" applyFill="1" applyBorder="1" applyAlignment="1">
      <alignment horizontal="center"/>
    </xf>
    <xf numFmtId="17" fontId="9" fillId="2" borderId="121" xfId="0" applyNumberFormat="1" applyFont="1" applyFill="1" applyBorder="1" applyAlignment="1">
      <alignment horizontal="center"/>
    </xf>
    <xf numFmtId="17" fontId="9" fillId="2" borderId="110" xfId="0" applyNumberFormat="1" applyFont="1" applyFill="1" applyBorder="1" applyAlignment="1">
      <alignment horizontal="center"/>
    </xf>
    <xf numFmtId="17" fontId="6" fillId="2" borderId="116" xfId="0" applyNumberFormat="1" applyFont="1" applyFill="1" applyBorder="1" applyAlignment="1" applyProtection="1">
      <alignment horizontal="center"/>
      <protection locked="0"/>
    </xf>
    <xf numFmtId="17" fontId="6" fillId="2" borderId="110" xfId="0" applyNumberFormat="1" applyFont="1" applyFill="1" applyBorder="1" applyAlignment="1" applyProtection="1">
      <alignment horizontal="center"/>
      <protection locked="0"/>
    </xf>
    <xf numFmtId="17" fontId="9" fillId="2" borderId="116" xfId="0" applyNumberFormat="1" applyFont="1" applyFill="1" applyBorder="1" applyAlignment="1" applyProtection="1">
      <alignment horizontal="center"/>
      <protection locked="0"/>
    </xf>
    <xf numFmtId="0" fontId="9" fillId="2" borderId="110" xfId="0" applyFont="1" applyFill="1" applyBorder="1" applyAlignment="1" applyProtection="1">
      <alignment horizontal="center"/>
      <protection locked="0"/>
    </xf>
    <xf numFmtId="0" fontId="9" fillId="2" borderId="108" xfId="0" applyFont="1" applyFill="1" applyBorder="1" applyAlignment="1" applyProtection="1">
      <alignment horizontal="center"/>
      <protection locked="0"/>
    </xf>
    <xf numFmtId="17" fontId="9" fillId="2" borderId="110" xfId="0" applyNumberFormat="1" applyFont="1" applyFill="1" applyBorder="1" applyAlignment="1" applyProtection="1">
      <alignment horizontal="center"/>
      <protection locked="0"/>
    </xf>
    <xf numFmtId="17" fontId="9" fillId="2" borderId="116" xfId="0" applyNumberFormat="1" applyFont="1" applyFill="1" applyBorder="1" applyAlignment="1">
      <alignment horizontal="center"/>
    </xf>
    <xf numFmtId="17" fontId="9" fillId="2" borderId="111" xfId="0" applyNumberFormat="1" applyFont="1" applyFill="1" applyBorder="1" applyAlignment="1">
      <alignment horizontal="center"/>
    </xf>
    <xf numFmtId="0" fontId="6" fillId="2" borderId="125" xfId="0" applyFont="1" applyFill="1" applyBorder="1" applyAlignment="1" applyProtection="1">
      <alignment horizontal="center"/>
      <protection locked="0"/>
    </xf>
    <xf numFmtId="17" fontId="9" fillId="2" borderId="10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5</xdr:row>
      <xdr:rowOff>76200</xdr:rowOff>
    </xdr:from>
    <xdr:to>
      <xdr:col>21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7</xdr:row>
      <xdr:rowOff>0</xdr:rowOff>
    </xdr:from>
    <xdr:to>
      <xdr:col>21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9</xdr:row>
      <xdr:rowOff>0</xdr:rowOff>
    </xdr:from>
    <xdr:to>
      <xdr:col>21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16</xdr:row>
      <xdr:rowOff>28575</xdr:rowOff>
    </xdr:from>
    <xdr:to>
      <xdr:col>20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28575</xdr:colOff>
      <xdr:row>18</xdr:row>
      <xdr:rowOff>66675</xdr:rowOff>
    </xdr:from>
    <xdr:to>
      <xdr:col>21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20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47625</xdr:colOff>
      <xdr:row>27</xdr:row>
      <xdr:rowOff>104775</xdr:rowOff>
    </xdr:from>
    <xdr:to>
      <xdr:col>21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47625</xdr:colOff>
      <xdr:row>28</xdr:row>
      <xdr:rowOff>352424</xdr:rowOff>
    </xdr:from>
    <xdr:to>
      <xdr:col>21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57150</xdr:colOff>
      <xdr:row>31</xdr:row>
      <xdr:rowOff>95250</xdr:rowOff>
    </xdr:from>
    <xdr:to>
      <xdr:col>21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8"/>
  <sheetViews>
    <sheetView showGridLines="0" showRowColHeaders="0" zoomScaleNormal="100" workbookViewId="0">
      <selection activeCell="R27" sqref="R27"/>
    </sheetView>
  </sheetViews>
  <sheetFormatPr defaultRowHeight="15"/>
  <cols>
    <col min="1" max="1" width="3.140625" customWidth="1"/>
  </cols>
  <sheetData>
    <row r="2" spans="2:11" ht="15.75">
      <c r="E2" s="430" t="s">
        <v>25</v>
      </c>
      <c r="F2" s="430"/>
      <c r="G2" s="430"/>
      <c r="H2" s="430"/>
      <c r="I2" s="430"/>
      <c r="J2" s="430"/>
      <c r="K2" s="430"/>
    </row>
    <row r="3" spans="2:11" ht="15.75">
      <c r="E3" s="430" t="s">
        <v>254</v>
      </c>
      <c r="F3" s="430"/>
      <c r="G3" s="430"/>
      <c r="H3" s="430"/>
      <c r="I3" s="430"/>
      <c r="J3" s="430"/>
      <c r="K3" s="430"/>
    </row>
    <row r="7" spans="2:11" ht="15.95" customHeight="1"/>
    <row r="8" spans="2:11" ht="15.95" customHeight="1">
      <c r="B8" s="5" t="s">
        <v>26</v>
      </c>
      <c r="C8" s="5"/>
    </row>
    <row r="9" spans="2:11" ht="15.95" customHeight="1"/>
    <row r="10" spans="2:11" ht="15.95" customHeight="1">
      <c r="B10" s="5" t="s">
        <v>100</v>
      </c>
      <c r="G10" t="s">
        <v>90</v>
      </c>
    </row>
    <row r="11" spans="2:11" ht="15.95" customHeight="1"/>
    <row r="12" spans="2:11" ht="15.95" customHeight="1">
      <c r="B12" s="5" t="s">
        <v>96</v>
      </c>
    </row>
    <row r="13" spans="2:11" ht="15.95" customHeight="1">
      <c r="B13" s="5"/>
      <c r="C13" s="5"/>
      <c r="D13" s="5"/>
      <c r="E13" s="5"/>
      <c r="F13" s="5"/>
      <c r="G13" s="5"/>
    </row>
    <row r="14" spans="2:11" ht="15.95" customHeight="1">
      <c r="B14" s="5" t="s">
        <v>95</v>
      </c>
      <c r="C14" s="5"/>
      <c r="D14" s="5"/>
      <c r="E14" s="5"/>
      <c r="F14" s="5"/>
      <c r="G14" s="5"/>
    </row>
    <row r="15" spans="2:11" ht="15.95" customHeight="1"/>
    <row r="16" spans="2:11" ht="15.95" customHeight="1">
      <c r="B16" s="5" t="s">
        <v>99</v>
      </c>
    </row>
    <row r="17" spans="2:8" ht="15.95" customHeight="1">
      <c r="B17" s="5"/>
    </row>
    <row r="18" spans="2:8" ht="15.95" customHeight="1">
      <c r="B18" s="5" t="s">
        <v>255</v>
      </c>
    </row>
    <row r="19" spans="2:8" ht="15.95" customHeight="1">
      <c r="B19" s="5"/>
    </row>
    <row r="20" spans="2:8" ht="15.95" customHeight="1">
      <c r="B20" s="264" t="s">
        <v>104</v>
      </c>
    </row>
    <row r="21" spans="2:8" ht="15.95" customHeight="1">
      <c r="B21" s="5"/>
    </row>
    <row r="22" spans="2:8" ht="15.95" customHeight="1">
      <c r="B22" s="5" t="s">
        <v>256</v>
      </c>
    </row>
    <row r="23" spans="2:8" ht="15.95" customHeight="1"/>
    <row r="24" spans="2:8" ht="15.95" customHeight="1">
      <c r="B24" s="264" t="s">
        <v>105</v>
      </c>
    </row>
    <row r="25" spans="2:8" ht="15.95" customHeight="1"/>
    <row r="26" spans="2:8" ht="15.95" customHeight="1">
      <c r="B26" s="264" t="s">
        <v>257</v>
      </c>
    </row>
    <row r="27" spans="2:8" ht="15.95" customHeight="1">
      <c r="B27" s="5"/>
      <c r="C27" s="5"/>
      <c r="D27" s="5"/>
      <c r="E27" s="5"/>
      <c r="F27" s="5"/>
      <c r="G27" s="5"/>
      <c r="H27" s="5"/>
    </row>
    <row r="28" spans="2:8" ht="15.95" customHeight="1">
      <c r="B28" s="264" t="s">
        <v>159</v>
      </c>
    </row>
    <row r="29" spans="2:8" ht="15.95" customHeight="1">
      <c r="B29" s="5"/>
    </row>
    <row r="30" spans="2:8">
      <c r="B30" s="264" t="s">
        <v>109</v>
      </c>
    </row>
    <row r="31" spans="2:8">
      <c r="B31" s="5"/>
    </row>
    <row r="32" spans="2:8">
      <c r="B32" s="264" t="s">
        <v>110</v>
      </c>
    </row>
    <row r="33" spans="2:2">
      <c r="B33" s="5"/>
    </row>
    <row r="34" spans="2:2">
      <c r="B34" s="264" t="s">
        <v>111</v>
      </c>
    </row>
    <row r="36" spans="2:2">
      <c r="B36" s="264" t="s">
        <v>112</v>
      </c>
    </row>
    <row r="38" spans="2:2">
      <c r="B38" s="264" t="s">
        <v>113</v>
      </c>
    </row>
    <row r="39" spans="2:2">
      <c r="B39" s="264"/>
    </row>
    <row r="40" spans="2:2">
      <c r="B40" s="264" t="s">
        <v>160</v>
      </c>
    </row>
    <row r="42" spans="2:2">
      <c r="B42" s="264" t="s">
        <v>161</v>
      </c>
    </row>
    <row r="44" spans="2:2">
      <c r="B44" s="264" t="s">
        <v>162</v>
      </c>
    </row>
    <row r="46" spans="2:2">
      <c r="B46" s="264" t="s">
        <v>163</v>
      </c>
    </row>
    <row r="48" spans="2:2">
      <c r="B48" s="264" t="s">
        <v>164</v>
      </c>
    </row>
    <row r="50" spans="2:2">
      <c r="B50" s="264" t="s">
        <v>165</v>
      </c>
    </row>
    <row r="52" spans="2:2">
      <c r="B52" s="264" t="s">
        <v>166</v>
      </c>
    </row>
    <row r="54" spans="2:2">
      <c r="B54" s="264" t="s">
        <v>167</v>
      </c>
    </row>
    <row r="56" spans="2:2">
      <c r="B56" s="264" t="s">
        <v>168</v>
      </c>
    </row>
    <row r="58" spans="2:2">
      <c r="B58" s="264" t="s">
        <v>169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20" location="'6'!A1" display="6 - Evolução das Exportações de Vinho (NC 2204) por Mercado / Acondicionamento" xr:uid="{56FF14C1-E2A3-483B-A1FF-E6EC5C395427}"/>
    <hyperlink ref="B24" location="'8'!A1" display="8 - Evolução das Exportações com Destino a uma Selecção de Mercados" xr:uid="{54F53325-7E45-40D8-91BE-AF0ABBD7EF28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7'!A1" display="17 - Evolução das Exportações de Vinho com IGP por Mercado / Acondicionamento" xr:uid="{6263D861-1850-4E3A-A173-3B67C751DE14}"/>
    <hyperlink ref="B42" location="'18'!A1" display="18 - Evolução das Exportações de Vinho com IGP com Destino a uma Seleção de Mercados" xr:uid="{B3868B5E-2771-43CF-9802-52F64E2AC8A7}"/>
    <hyperlink ref="B44" location="'19'!A1" display="19 - Evolução das Exportações de Vinho ( ex-vinho mesa) por Mercado / Acondicionamento" xr:uid="{C8408116-018E-402A-A3E2-D8BC1C13F70F}"/>
    <hyperlink ref="B46" location="'20'!A1" display="20 - Evolução das Exportações de Vinho (ex-vinho mesa) com Destino a uma Seleção de Mercados" xr:uid="{4337DBAB-C2E7-4083-94FD-41927BB38508}"/>
    <hyperlink ref="B48" location="'21'!A1" display="21- Evolução das Exportações de Vinhos Espumantes e Espumosos por Mercado" xr:uid="{6EEDDA6B-FB25-4CF5-92F3-CE3292B3DE11}"/>
    <hyperlink ref="B50" location="'22'!A1" display="22 - Evolução das Exportações de Vinhos Espumantes e Espumosos com Destino a uma Seleção de Mercados" xr:uid="{D095C1A3-19E8-4710-918E-BEBC62AB51AE}"/>
    <hyperlink ref="B52" location="'23'!A1" display="23 - Evolução das Exportações de Vinho Licoroso com DOP Porto por Mercado" xr:uid="{4AEE1043-9B41-4FF2-96C3-4BA21CBC6FE3}"/>
    <hyperlink ref="B54" location="'24'!A1" display="24 - Evolução das Exportações de Vinho Licoroso com DOP Porto com Destino a uma Seleção de Mercados" xr:uid="{5BC242E6-E20D-4973-899C-56568A7C9AAA}"/>
    <hyperlink ref="B56" location="'25'!A1" display="25 - Evolução das Exportações de Vinho Licoroso com DOP Madeira por Mercado" xr:uid="{3E4F9072-9FC1-4755-B488-50267D2385D1}"/>
    <hyperlink ref="B58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R96"/>
  <sheetViews>
    <sheetView showGridLines="0" topLeftCell="A7" zoomScaleNormal="100" workbookViewId="0">
      <selection activeCell="H33" sqref="H33:I33"/>
    </sheetView>
  </sheetViews>
  <sheetFormatPr defaultRowHeight="1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8" ht="15.75">
      <c r="A1" s="4" t="s">
        <v>31</v>
      </c>
    </row>
    <row r="3" spans="1:18" ht="8.25" customHeight="1" thickBot="1"/>
    <row r="4" spans="1:18">
      <c r="A4" s="484" t="s">
        <v>3</v>
      </c>
      <c r="B4" s="472" t="s">
        <v>1</v>
      </c>
      <c r="C4" s="470"/>
      <c r="D4" s="472" t="s">
        <v>102</v>
      </c>
      <c r="E4" s="470"/>
      <c r="F4" s="130" t="s">
        <v>0</v>
      </c>
      <c r="H4" s="482" t="s">
        <v>19</v>
      </c>
      <c r="I4" s="483"/>
      <c r="J4" s="472" t="s">
        <v>13</v>
      </c>
      <c r="K4" s="473"/>
      <c r="L4" s="130" t="s">
        <v>0</v>
      </c>
      <c r="N4" s="480" t="s">
        <v>22</v>
      </c>
      <c r="O4" s="470"/>
      <c r="P4" s="130" t="s">
        <v>0</v>
      </c>
    </row>
    <row r="5" spans="1:18">
      <c r="A5" s="485"/>
      <c r="B5" s="475" t="s">
        <v>171</v>
      </c>
      <c r="C5" s="477"/>
      <c r="D5" s="475" t="str">
        <f>B5</f>
        <v>jan-mar</v>
      </c>
      <c r="E5" s="477"/>
      <c r="F5" s="131" t="s">
        <v>155</v>
      </c>
      <c r="H5" s="478" t="str">
        <f>B5</f>
        <v>jan-mar</v>
      </c>
      <c r="I5" s="477"/>
      <c r="J5" s="475" t="str">
        <f>B5</f>
        <v>jan-mar</v>
      </c>
      <c r="K5" s="476"/>
      <c r="L5" s="131" t="str">
        <f>F5</f>
        <v>2026 / 2025</v>
      </c>
      <c r="N5" s="478" t="str">
        <f>B5</f>
        <v>jan-mar</v>
      </c>
      <c r="O5" s="476"/>
      <c r="P5" s="131" t="str">
        <f>L5</f>
        <v>2026 / 2025</v>
      </c>
    </row>
    <row r="6" spans="1:18" ht="19.5" customHeight="1" thickBot="1">
      <c r="A6" s="486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1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0">
        <v>1000</v>
      </c>
      <c r="N6" s="25">
        <f>B6</f>
        <v>2025</v>
      </c>
      <c r="O6" s="134">
        <f>C6</f>
        <v>2026</v>
      </c>
      <c r="P6" s="132"/>
    </row>
    <row r="7" spans="1:18" ht="20.100000000000001" customHeight="1">
      <c r="A7" s="8" t="s">
        <v>179</v>
      </c>
      <c r="B7" s="19">
        <v>81991.650000000023</v>
      </c>
      <c r="C7" s="147">
        <v>69864.190000000017</v>
      </c>
      <c r="D7" s="214">
        <f>B7/$B$33</f>
        <v>9.9982489088299778E-2</v>
      </c>
      <c r="E7" s="246">
        <f>C7/$C$33</f>
        <v>9.3619803112718669E-2</v>
      </c>
      <c r="F7" s="52">
        <f>(C7-B7)/B7</f>
        <v>-0.14791091531881603</v>
      </c>
      <c r="H7" s="19">
        <v>25121.317999999996</v>
      </c>
      <c r="I7" s="147">
        <v>22149.4</v>
      </c>
      <c r="J7" s="214">
        <f t="shared" ref="J7:J32" si="0">H7/$H$33</f>
        <v>0.11572692031976466</v>
      </c>
      <c r="K7" s="246">
        <f>I7/$I$33</f>
        <v>0.10854516831614303</v>
      </c>
      <c r="L7" s="52">
        <f>(I7-H7)/H7</f>
        <v>-0.11830263045911822</v>
      </c>
      <c r="N7" s="40">
        <f t="shared" ref="N7:N33" si="1">(H7/B7)*10</f>
        <v>3.0638873592615816</v>
      </c>
      <c r="O7" s="149">
        <f t="shared" ref="O7:O33" si="2">(I7/C7)*10</f>
        <v>3.1703509337186899</v>
      </c>
      <c r="P7" s="52">
        <f>(O7-N7)/N7</f>
        <v>3.4747874831392876E-2</v>
      </c>
      <c r="Q7" s="2"/>
      <c r="R7" s="2"/>
    </row>
    <row r="8" spans="1:18" ht="20.100000000000001" customHeight="1">
      <c r="A8" s="8" t="s">
        <v>180</v>
      </c>
      <c r="B8" s="19">
        <v>58990.18</v>
      </c>
      <c r="C8" s="140">
        <v>47867.030000000028</v>
      </c>
      <c r="D8" s="214">
        <f t="shared" ref="D8:D32" si="3">B8/$B$33</f>
        <v>7.1933971668661847E-2</v>
      </c>
      <c r="E8" s="215">
        <f t="shared" ref="E8:E32" si="4">C8/$C$33</f>
        <v>6.4143045588742953E-2</v>
      </c>
      <c r="F8" s="52">
        <f t="shared" ref="F8:F33" si="5">(C8-B8)/B8</f>
        <v>-0.18855935004775323</v>
      </c>
      <c r="H8" s="19">
        <v>23920.958999999992</v>
      </c>
      <c r="I8" s="140">
        <v>17972.158000000003</v>
      </c>
      <c r="J8" s="214">
        <f t="shared" si="0"/>
        <v>0.11019720048786281</v>
      </c>
      <c r="K8" s="215">
        <f t="shared" ref="K8:K32" si="6">I8/$I$33</f>
        <v>8.8074210367518599E-2</v>
      </c>
      <c r="L8" s="52">
        <f t="shared" ref="L8:L33" si="7">(I8-H8)/H8</f>
        <v>-0.24868572367855279</v>
      </c>
      <c r="N8" s="40">
        <f t="shared" si="1"/>
        <v>4.0550747599007142</v>
      </c>
      <c r="O8" s="143">
        <f t="shared" si="2"/>
        <v>3.7546006092293571</v>
      </c>
      <c r="P8" s="52">
        <f t="shared" ref="P8:P33" si="8">(O8-N8)/N8</f>
        <v>-7.4098301131867161E-2</v>
      </c>
      <c r="Q8" s="2"/>
    </row>
    <row r="9" spans="1:18" ht="20.100000000000001" customHeight="1">
      <c r="A9" s="8" t="s">
        <v>181</v>
      </c>
      <c r="B9" s="19">
        <v>57529.440000000002</v>
      </c>
      <c r="C9" s="140">
        <v>53494.740000000005</v>
      </c>
      <c r="D9" s="214">
        <f t="shared" si="3"/>
        <v>7.0152711978061125E-2</v>
      </c>
      <c r="E9" s="215">
        <f t="shared" si="4"/>
        <v>7.1684321057269476E-2</v>
      </c>
      <c r="F9" s="52">
        <f t="shared" si="5"/>
        <v>-7.0132787664889437E-2</v>
      </c>
      <c r="H9" s="19">
        <v>18090.042000000005</v>
      </c>
      <c r="I9" s="140">
        <v>17145.356000000003</v>
      </c>
      <c r="J9" s="214">
        <f t="shared" si="0"/>
        <v>8.3335788715990025E-2</v>
      </c>
      <c r="K9" s="215">
        <f t="shared" si="6"/>
        <v>8.4022391254850823E-2</v>
      </c>
      <c r="L9" s="52">
        <f t="shared" si="7"/>
        <v>-5.2221327070440263E-2</v>
      </c>
      <c r="N9" s="40">
        <f t="shared" si="1"/>
        <v>3.1444842849156891</v>
      </c>
      <c r="O9" s="143">
        <f t="shared" si="2"/>
        <v>3.2050545530270829</v>
      </c>
      <c r="P9" s="52">
        <f t="shared" si="8"/>
        <v>1.9262385378090004E-2</v>
      </c>
      <c r="Q9" s="2"/>
    </row>
    <row r="10" spans="1:18" ht="20.100000000000001" customHeight="1">
      <c r="A10" s="8" t="s">
        <v>182</v>
      </c>
      <c r="B10" s="19">
        <v>41172.839999999982</v>
      </c>
      <c r="C10" s="140">
        <v>43447.42</v>
      </c>
      <c r="D10" s="214">
        <f t="shared" si="3"/>
        <v>5.020710067469443E-2</v>
      </c>
      <c r="E10" s="215">
        <f t="shared" si="4"/>
        <v>5.8220655047394015E-2</v>
      </c>
      <c r="F10" s="52">
        <f t="shared" si="5"/>
        <v>5.5244671001563585E-2</v>
      </c>
      <c r="H10" s="19">
        <v>14064.512000000006</v>
      </c>
      <c r="I10" s="140">
        <v>14569.591999999997</v>
      </c>
      <c r="J10" s="214">
        <f t="shared" si="0"/>
        <v>6.4791292382046783E-2</v>
      </c>
      <c r="K10" s="215">
        <f t="shared" si="6"/>
        <v>7.1399623282686231E-2</v>
      </c>
      <c r="L10" s="52">
        <f t="shared" si="7"/>
        <v>3.5911661919019344E-2</v>
      </c>
      <c r="N10" s="40">
        <f t="shared" si="1"/>
        <v>3.4159683908129757</v>
      </c>
      <c r="O10" s="143">
        <f t="shared" si="2"/>
        <v>3.3533848500095056</v>
      </c>
      <c r="P10" s="52">
        <f t="shared" si="8"/>
        <v>-1.832087819424337E-2</v>
      </c>
      <c r="Q10" s="2"/>
    </row>
    <row r="11" spans="1:18" ht="20.100000000000001" customHeight="1">
      <c r="A11" s="8" t="s">
        <v>183</v>
      </c>
      <c r="B11" s="19">
        <v>97293.57</v>
      </c>
      <c r="C11" s="140">
        <v>99859.15999999996</v>
      </c>
      <c r="D11" s="214">
        <f t="shared" si="3"/>
        <v>0.11864199953149776</v>
      </c>
      <c r="E11" s="215">
        <f t="shared" si="4"/>
        <v>0.13381383077942313</v>
      </c>
      <c r="F11" s="52">
        <f t="shared" si="5"/>
        <v>2.636957406332148E-2</v>
      </c>
      <c r="H11" s="19">
        <v>11291.076000000006</v>
      </c>
      <c r="I11" s="140">
        <v>12385.199000000008</v>
      </c>
      <c r="J11" s="214">
        <f t="shared" si="0"/>
        <v>5.2014844626241667E-2</v>
      </c>
      <c r="K11" s="215">
        <f t="shared" si="6"/>
        <v>6.0694804829202011E-2</v>
      </c>
      <c r="L11" s="52">
        <f t="shared" si="7"/>
        <v>9.6901570762609412E-2</v>
      </c>
      <c r="N11" s="40">
        <f t="shared" si="1"/>
        <v>1.1605161574397984</v>
      </c>
      <c r="O11" s="143">
        <f t="shared" si="2"/>
        <v>1.2402666916084626</v>
      </c>
      <c r="P11" s="52">
        <f t="shared" si="8"/>
        <v>6.871988266376311E-2</v>
      </c>
      <c r="Q11" s="2"/>
    </row>
    <row r="12" spans="1:18" ht="20.100000000000001" customHeight="1">
      <c r="A12" s="8" t="s">
        <v>184</v>
      </c>
      <c r="B12" s="19">
        <v>27379.55000000001</v>
      </c>
      <c r="C12" s="140">
        <v>30301.419999999995</v>
      </c>
      <c r="D12" s="214">
        <f t="shared" si="3"/>
        <v>3.3387248080963834E-2</v>
      </c>
      <c r="E12" s="215">
        <f t="shared" si="4"/>
        <v>4.0604678511778271E-2</v>
      </c>
      <c r="F12" s="52">
        <f t="shared" si="5"/>
        <v>0.10671723969166708</v>
      </c>
      <c r="H12" s="19">
        <v>11103.874</v>
      </c>
      <c r="I12" s="140">
        <v>11532.473000000002</v>
      </c>
      <c r="J12" s="214">
        <f t="shared" si="0"/>
        <v>5.1152457113862682E-2</v>
      </c>
      <c r="K12" s="215">
        <f t="shared" si="6"/>
        <v>5.6515942774358445E-2</v>
      </c>
      <c r="L12" s="52">
        <f t="shared" si="7"/>
        <v>3.8599051105947524E-2</v>
      </c>
      <c r="N12" s="40">
        <f t="shared" si="1"/>
        <v>4.0555356096064381</v>
      </c>
      <c r="O12" s="143">
        <f t="shared" si="2"/>
        <v>3.8059183365004028</v>
      </c>
      <c r="P12" s="52">
        <f t="shared" si="8"/>
        <v>-6.1549767314275652E-2</v>
      </c>
      <c r="Q12" s="2"/>
    </row>
    <row r="13" spans="1:18" ht="20.100000000000001" customHeight="1">
      <c r="A13" s="8" t="s">
        <v>185</v>
      </c>
      <c r="B13" s="19">
        <v>30009.260000000009</v>
      </c>
      <c r="C13" s="140">
        <v>34790.199999999997</v>
      </c>
      <c r="D13" s="214">
        <f t="shared" si="3"/>
        <v>3.6593976465871231E-2</v>
      </c>
      <c r="E13" s="215">
        <f t="shared" si="4"/>
        <v>4.6619758623868739E-2</v>
      </c>
      <c r="F13" s="52">
        <f t="shared" si="5"/>
        <v>0.1593154912850229</v>
      </c>
      <c r="H13" s="19">
        <v>11209.317999999994</v>
      </c>
      <c r="I13" s="140">
        <v>11432.472999999998</v>
      </c>
      <c r="J13" s="214">
        <f t="shared" si="0"/>
        <v>5.1638208274936183E-2</v>
      </c>
      <c r="K13" s="215">
        <f t="shared" si="6"/>
        <v>5.6025883592998468E-2</v>
      </c>
      <c r="L13" s="52">
        <f t="shared" si="7"/>
        <v>1.9907990834054704E-2</v>
      </c>
      <c r="N13" s="40">
        <f t="shared" si="1"/>
        <v>3.7352863749389327</v>
      </c>
      <c r="O13" s="143">
        <f t="shared" si="2"/>
        <v>3.2861187920736294</v>
      </c>
      <c r="P13" s="52">
        <f t="shared" si="8"/>
        <v>-0.12024983837354279</v>
      </c>
      <c r="Q13" s="2"/>
    </row>
    <row r="14" spans="1:18" ht="20.100000000000001" customHeight="1">
      <c r="A14" s="8" t="s">
        <v>186</v>
      </c>
      <c r="B14" s="19">
        <v>43443.3</v>
      </c>
      <c r="C14" s="140">
        <v>47978.820000000007</v>
      </c>
      <c r="D14" s="214">
        <f t="shared" si="3"/>
        <v>5.2975751411390465E-2</v>
      </c>
      <c r="E14" s="215">
        <f t="shared" si="4"/>
        <v>6.429284705055005E-2</v>
      </c>
      <c r="F14" s="52">
        <f t="shared" si="5"/>
        <v>0.10440090877074264</v>
      </c>
      <c r="H14" s="19">
        <v>10010.586999999998</v>
      </c>
      <c r="I14" s="140">
        <v>11177.976999999997</v>
      </c>
      <c r="J14" s="214">
        <f t="shared" si="0"/>
        <v>4.6115988185933231E-2</v>
      </c>
      <c r="K14" s="215">
        <f t="shared" si="6"/>
        <v>5.4778702578804621E-2</v>
      </c>
      <c r="L14" s="52">
        <f t="shared" si="7"/>
        <v>0.11661553912872438</v>
      </c>
      <c r="N14" s="40">
        <f t="shared" si="1"/>
        <v>2.3042878878906521</v>
      </c>
      <c r="O14" s="143">
        <f t="shared" si="2"/>
        <v>2.3297732207669957</v>
      </c>
      <c r="P14" s="52">
        <f t="shared" si="8"/>
        <v>1.1059960437353548E-2</v>
      </c>
      <c r="Q14" s="2"/>
    </row>
    <row r="15" spans="1:18" ht="20.100000000000001" customHeight="1">
      <c r="A15" s="8" t="s">
        <v>187</v>
      </c>
      <c r="B15" s="19">
        <v>48859.839999999997</v>
      </c>
      <c r="C15" s="140">
        <v>47394.63</v>
      </c>
      <c r="D15" s="214">
        <f t="shared" si="3"/>
        <v>5.958080389473893E-2</v>
      </c>
      <c r="E15" s="215">
        <f t="shared" si="4"/>
        <v>6.3510017495374216E-2</v>
      </c>
      <c r="F15" s="52">
        <f t="shared" si="5"/>
        <v>-2.9988022883415077E-2</v>
      </c>
      <c r="H15" s="19">
        <v>11330.654</v>
      </c>
      <c r="I15" s="140">
        <v>11099.29</v>
      </c>
      <c r="J15" s="214">
        <f t="shared" si="0"/>
        <v>5.2197169456985618E-2</v>
      </c>
      <c r="K15" s="215">
        <f t="shared" si="6"/>
        <v>5.4393089710767922E-2</v>
      </c>
      <c r="L15" s="52">
        <f t="shared" si="7"/>
        <v>-2.0419297950497788E-2</v>
      </c>
      <c r="N15" s="40">
        <f t="shared" si="1"/>
        <v>2.3190116873080227</v>
      </c>
      <c r="O15" s="143">
        <f t="shared" si="2"/>
        <v>2.3418876779922115</v>
      </c>
      <c r="P15" s="52">
        <f t="shared" si="8"/>
        <v>9.8645430764275326E-3</v>
      </c>
      <c r="Q15" s="2"/>
    </row>
    <row r="16" spans="1:18" ht="20.100000000000001" customHeight="1">
      <c r="A16" s="8" t="s">
        <v>188</v>
      </c>
      <c r="B16" s="19">
        <v>23779.379999999994</v>
      </c>
      <c r="C16" s="140">
        <v>23494.910000000014</v>
      </c>
      <c r="D16" s="214">
        <f t="shared" si="3"/>
        <v>2.8997118625817785E-2</v>
      </c>
      <c r="E16" s="215">
        <f t="shared" si="4"/>
        <v>3.1483780866149683E-2</v>
      </c>
      <c r="F16" s="52">
        <f t="shared" si="5"/>
        <v>-1.1962885491546853E-2</v>
      </c>
      <c r="H16" s="19">
        <v>8464.150999999998</v>
      </c>
      <c r="I16" s="140">
        <v>8507.8749999999982</v>
      </c>
      <c r="J16" s="214">
        <f t="shared" si="0"/>
        <v>3.8991987934369379E-2</v>
      </c>
      <c r="K16" s="215">
        <f t="shared" si="6"/>
        <v>4.16936225761287E-2</v>
      </c>
      <c r="L16" s="52">
        <f t="shared" si="7"/>
        <v>5.1657868580085786E-3</v>
      </c>
      <c r="N16" s="40">
        <f t="shared" si="1"/>
        <v>3.5594498258575284</v>
      </c>
      <c r="O16" s="143">
        <f t="shared" si="2"/>
        <v>3.6211566675505429</v>
      </c>
      <c r="P16" s="52">
        <f t="shared" si="8"/>
        <v>1.7336061670190354E-2</v>
      </c>
      <c r="Q16" s="2"/>
    </row>
    <row r="17" spans="1:17" ht="20.100000000000001" customHeight="1">
      <c r="A17" s="8" t="s">
        <v>189</v>
      </c>
      <c r="B17" s="19">
        <v>26896.660000000007</v>
      </c>
      <c r="C17" s="140">
        <v>31341.119999999992</v>
      </c>
      <c r="D17" s="214">
        <f t="shared" si="3"/>
        <v>3.2798400995244135E-2</v>
      </c>
      <c r="E17" s="215">
        <f t="shared" si="4"/>
        <v>4.1997903127941334E-2</v>
      </c>
      <c r="F17" s="52">
        <f t="shared" si="5"/>
        <v>0.16524207838445307</v>
      </c>
      <c r="H17" s="19">
        <v>5909.8369999999995</v>
      </c>
      <c r="I17" s="140">
        <v>7580.7209999999995</v>
      </c>
      <c r="J17" s="214">
        <f t="shared" si="0"/>
        <v>2.722497424704377E-2</v>
      </c>
      <c r="K17" s="215">
        <f t="shared" si="6"/>
        <v>3.7150019273782586E-2</v>
      </c>
      <c r="L17" s="52">
        <f t="shared" si="7"/>
        <v>0.28272928678066755</v>
      </c>
      <c r="N17" s="40">
        <f t="shared" si="1"/>
        <v>2.1972382444511691</v>
      </c>
      <c r="O17" s="143">
        <f t="shared" si="2"/>
        <v>2.4187779505008122</v>
      </c>
      <c r="P17" s="52">
        <f t="shared" si="8"/>
        <v>0.10082643819308715</v>
      </c>
      <c r="Q17" s="2"/>
    </row>
    <row r="18" spans="1:17" ht="20.100000000000001" customHeight="1">
      <c r="A18" s="8" t="s">
        <v>190</v>
      </c>
      <c r="B18" s="19">
        <v>21219.659999999996</v>
      </c>
      <c r="C18" s="140">
        <v>20475.269999999997</v>
      </c>
      <c r="D18" s="214">
        <f t="shared" si="3"/>
        <v>2.5875737644106812E-2</v>
      </c>
      <c r="E18" s="215">
        <f t="shared" si="4"/>
        <v>2.7437385963821444E-2</v>
      </c>
      <c r="F18" s="52">
        <f t="shared" si="5"/>
        <v>-3.5080203924096783E-2</v>
      </c>
      <c r="H18" s="19">
        <v>7922.2999999999965</v>
      </c>
      <c r="I18" s="140">
        <v>7318.0199999999995</v>
      </c>
      <c r="J18" s="214">
        <f t="shared" si="0"/>
        <v>3.6495831184067302E-2</v>
      </c>
      <c r="K18" s="215">
        <f t="shared" si="6"/>
        <v>3.5862628903758152E-2</v>
      </c>
      <c r="L18" s="52">
        <f t="shared" si="7"/>
        <v>-7.6275828989055869E-2</v>
      </c>
      <c r="N18" s="40">
        <f t="shared" si="1"/>
        <v>3.7334716955879585</v>
      </c>
      <c r="O18" s="143">
        <f t="shared" si="2"/>
        <v>3.5740774114334029</v>
      </c>
      <c r="P18" s="52">
        <f t="shared" si="8"/>
        <v>-4.2693315270856444E-2</v>
      </c>
      <c r="Q18" s="2"/>
    </row>
    <row r="19" spans="1:17" ht="20.100000000000001" customHeight="1">
      <c r="A19" s="8" t="s">
        <v>191</v>
      </c>
      <c r="B19" s="19">
        <v>73431.629999999976</v>
      </c>
      <c r="C19" s="140">
        <v>28838.050000000014</v>
      </c>
      <c r="D19" s="214">
        <f t="shared" si="3"/>
        <v>8.954420535763169E-2</v>
      </c>
      <c r="E19" s="215">
        <f t="shared" si="4"/>
        <v>3.864372524972718E-2</v>
      </c>
      <c r="F19" s="52">
        <f t="shared" si="5"/>
        <v>-0.60728026873433116</v>
      </c>
      <c r="H19" s="19">
        <v>7796.8110000000006</v>
      </c>
      <c r="I19" s="140">
        <v>6081.8949999999995</v>
      </c>
      <c r="J19" s="214">
        <f t="shared" si="0"/>
        <v>3.5917738286871129E-2</v>
      </c>
      <c r="K19" s="215">
        <f t="shared" si="6"/>
        <v>2.9804884848172345E-2</v>
      </c>
      <c r="L19" s="52">
        <f t="shared" si="7"/>
        <v>-0.21995095174168014</v>
      </c>
      <c r="N19" s="40">
        <f t="shared" si="1"/>
        <v>1.0617782827372895</v>
      </c>
      <c r="O19" s="143">
        <f t="shared" si="2"/>
        <v>2.1089827502206275</v>
      </c>
      <c r="P19" s="52">
        <f t="shared" si="8"/>
        <v>0.98627414452631323</v>
      </c>
      <c r="Q19" s="2"/>
    </row>
    <row r="20" spans="1:17" ht="20.100000000000001" customHeight="1">
      <c r="A20" s="8" t="s">
        <v>192</v>
      </c>
      <c r="B20" s="19">
        <v>23434.840000000007</v>
      </c>
      <c r="C20" s="140">
        <v>22651.579999999998</v>
      </c>
      <c r="D20" s="214">
        <f t="shared" si="3"/>
        <v>2.8576978687293784E-2</v>
      </c>
      <c r="E20" s="215">
        <f t="shared" si="4"/>
        <v>3.0353697077028952E-2</v>
      </c>
      <c r="F20" s="52">
        <f t="shared" si="5"/>
        <v>-3.3422886608144499E-2</v>
      </c>
      <c r="H20" s="19">
        <v>5864.8280000000004</v>
      </c>
      <c r="I20" s="140">
        <v>5390.6160000000018</v>
      </c>
      <c r="J20" s="214">
        <f t="shared" si="0"/>
        <v>2.7017630310842963E-2</v>
      </c>
      <c r="K20" s="215">
        <f t="shared" si="6"/>
        <v>2.6417208639859038E-2</v>
      </c>
      <c r="L20" s="52">
        <f t="shared" si="7"/>
        <v>-8.0856932206707269E-2</v>
      </c>
      <c r="N20" s="40">
        <f t="shared" si="1"/>
        <v>2.5026106429572375</v>
      </c>
      <c r="O20" s="143">
        <f t="shared" si="2"/>
        <v>2.3797969059994943</v>
      </c>
      <c r="P20" s="52">
        <f t="shared" si="8"/>
        <v>-4.907424864645301E-2</v>
      </c>
      <c r="Q20" s="2"/>
    </row>
    <row r="21" spans="1:17" ht="20.100000000000001" customHeight="1">
      <c r="A21" s="8" t="s">
        <v>193</v>
      </c>
      <c r="B21" s="19">
        <v>8252.1500000000033</v>
      </c>
      <c r="C21" s="140">
        <v>11060.76</v>
      </c>
      <c r="D21" s="214">
        <f t="shared" si="3"/>
        <v>1.006286002696632E-2</v>
      </c>
      <c r="E21" s="215">
        <f t="shared" si="4"/>
        <v>1.4821701553786482E-2</v>
      </c>
      <c r="F21" s="52">
        <f t="shared" si="5"/>
        <v>0.34034887877704545</v>
      </c>
      <c r="H21" s="19">
        <v>3395.1709999999985</v>
      </c>
      <c r="I21" s="140">
        <v>4108.3999999999996</v>
      </c>
      <c r="J21" s="214">
        <f t="shared" si="0"/>
        <v>1.5640607860979889E-2</v>
      </c>
      <c r="K21" s="215">
        <f t="shared" si="6"/>
        <v>2.0133591406992602E-2</v>
      </c>
      <c r="L21" s="52">
        <f t="shared" si="7"/>
        <v>0.21007159875010759</v>
      </c>
      <c r="N21" s="40">
        <f t="shared" si="1"/>
        <v>4.1142865798610027</v>
      </c>
      <c r="O21" s="143">
        <f t="shared" si="2"/>
        <v>3.7143921394189903</v>
      </c>
      <c r="P21" s="52">
        <f t="shared" si="8"/>
        <v>-9.7196544936722043E-2</v>
      </c>
      <c r="Q21" s="2"/>
    </row>
    <row r="22" spans="1:17" ht="20.100000000000001" customHeight="1">
      <c r="A22" s="8" t="s">
        <v>194</v>
      </c>
      <c r="B22" s="19">
        <v>9019.0300000000043</v>
      </c>
      <c r="C22" s="140">
        <v>9260.2100000000009</v>
      </c>
      <c r="D22" s="214">
        <f t="shared" si="3"/>
        <v>1.099801099943773E-2</v>
      </c>
      <c r="E22" s="215">
        <f t="shared" si="4"/>
        <v>1.2408918459978258E-2</v>
      </c>
      <c r="F22" s="52">
        <f t="shared" si="5"/>
        <v>2.6741234922158651E-2</v>
      </c>
      <c r="H22" s="19">
        <v>3034.6369999999993</v>
      </c>
      <c r="I22" s="140">
        <v>3175.2220000000002</v>
      </c>
      <c r="J22" s="214">
        <f t="shared" si="0"/>
        <v>1.3979728065956159E-2</v>
      </c>
      <c r="K22" s="215">
        <f t="shared" si="6"/>
        <v>1.5560466939561354E-2</v>
      </c>
      <c r="L22" s="52">
        <f t="shared" si="7"/>
        <v>4.6326792957444657E-2</v>
      </c>
      <c r="N22" s="40">
        <f t="shared" si="1"/>
        <v>3.3647044083454625</v>
      </c>
      <c r="O22" s="143">
        <f t="shared" si="2"/>
        <v>3.4288876818128311</v>
      </c>
      <c r="P22" s="52">
        <f t="shared" si="8"/>
        <v>1.9075456764693837E-2</v>
      </c>
      <c r="Q22" s="2"/>
    </row>
    <row r="23" spans="1:17" ht="20.100000000000001" customHeight="1">
      <c r="A23" s="8" t="s">
        <v>195</v>
      </c>
      <c r="B23" s="19">
        <v>1328.57</v>
      </c>
      <c r="C23" s="140">
        <v>1084.2600000000002</v>
      </c>
      <c r="D23" s="214">
        <f t="shared" si="3"/>
        <v>1.6200885764348248E-3</v>
      </c>
      <c r="E23" s="215">
        <f t="shared" si="4"/>
        <v>1.4529361568923413E-3</v>
      </c>
      <c r="F23" s="52">
        <f t="shared" si="5"/>
        <v>-0.18388944504241381</v>
      </c>
      <c r="H23" s="19">
        <v>3490.5120000000002</v>
      </c>
      <c r="I23" s="140">
        <v>2790.036000000001</v>
      </c>
      <c r="J23" s="214">
        <f t="shared" si="0"/>
        <v>1.607981731289666E-2</v>
      </c>
      <c r="K23" s="215">
        <f t="shared" si="6"/>
        <v>1.3672827581248184E-2</v>
      </c>
      <c r="L23" s="52">
        <f t="shared" si="7"/>
        <v>-0.20068001485168915</v>
      </c>
      <c r="N23" s="40">
        <f t="shared" si="1"/>
        <v>26.272699217956152</v>
      </c>
      <c r="O23" s="143">
        <f t="shared" si="2"/>
        <v>25.73216756128604</v>
      </c>
      <c r="P23" s="52">
        <f t="shared" si="8"/>
        <v>-2.0573891254412252E-2</v>
      </c>
      <c r="Q23" s="2"/>
    </row>
    <row r="24" spans="1:17" ht="20.100000000000001" customHeight="1">
      <c r="A24" s="8" t="s">
        <v>196</v>
      </c>
      <c r="B24" s="19">
        <v>15501.559999999996</v>
      </c>
      <c r="C24" s="140">
        <v>11522.880000000001</v>
      </c>
      <c r="D24" s="214">
        <f t="shared" si="3"/>
        <v>1.8902956015053037E-2</v>
      </c>
      <c r="E24" s="215">
        <f t="shared" si="4"/>
        <v>1.5440954183988729E-2</v>
      </c>
      <c r="F24" s="52">
        <f t="shared" si="5"/>
        <v>-0.25666320034886786</v>
      </c>
      <c r="H24" s="19">
        <v>3459.8109999999997</v>
      </c>
      <c r="I24" s="140">
        <v>2357.6919999999996</v>
      </c>
      <c r="J24" s="214">
        <f t="shared" si="0"/>
        <v>1.5938386350526884E-2</v>
      </c>
      <c r="K24" s="215">
        <f t="shared" si="6"/>
        <v>1.1554086114189269E-2</v>
      </c>
      <c r="L24" s="52">
        <f t="shared" si="7"/>
        <v>-0.318548903393856</v>
      </c>
      <c r="N24" s="40">
        <f t="shared" si="1"/>
        <v>2.2319114979395627</v>
      </c>
      <c r="O24" s="143">
        <f t="shared" si="2"/>
        <v>2.0460961148601733</v>
      </c>
      <c r="P24" s="52">
        <f t="shared" si="8"/>
        <v>-8.3253920798799091E-2</v>
      </c>
      <c r="Q24" s="2"/>
    </row>
    <row r="25" spans="1:17" ht="20.100000000000001" customHeight="1">
      <c r="A25" s="8" t="s">
        <v>197</v>
      </c>
      <c r="B25" s="19">
        <v>5744.0899999999974</v>
      </c>
      <c r="C25" s="140">
        <v>6435.85</v>
      </c>
      <c r="D25" s="214">
        <f t="shared" si="3"/>
        <v>7.0044744281547141E-3</v>
      </c>
      <c r="E25" s="215">
        <f t="shared" si="4"/>
        <v>8.624203756788568E-3</v>
      </c>
      <c r="F25" s="52">
        <f t="shared" si="5"/>
        <v>0.12042986791641552</v>
      </c>
      <c r="H25" s="19">
        <v>2334.7710000000006</v>
      </c>
      <c r="I25" s="140">
        <v>2222.9190000000008</v>
      </c>
      <c r="J25" s="214">
        <f t="shared" si="0"/>
        <v>1.0755640189017843E-2</v>
      </c>
      <c r="K25" s="215">
        <f t="shared" si="6"/>
        <v>1.0893618653695017E-2</v>
      </c>
      <c r="L25" s="52">
        <f t="shared" si="7"/>
        <v>-4.7907053839541365E-2</v>
      </c>
      <c r="N25" s="40">
        <f t="shared" si="1"/>
        <v>4.0646490566826108</v>
      </c>
      <c r="O25" s="143">
        <f t="shared" si="2"/>
        <v>3.453963345944981</v>
      </c>
      <c r="P25" s="52">
        <f t="shared" si="8"/>
        <v>-0.1502431580737858</v>
      </c>
      <c r="Q25" s="2"/>
    </row>
    <row r="26" spans="1:17" ht="20.100000000000001" customHeight="1">
      <c r="A26" s="8" t="s">
        <v>198</v>
      </c>
      <c r="B26" s="19">
        <v>12488.480000000003</v>
      </c>
      <c r="C26" s="140">
        <v>7526.5300000000007</v>
      </c>
      <c r="D26" s="214">
        <f t="shared" si="3"/>
        <v>1.5228737503507369E-2</v>
      </c>
      <c r="E26" s="215">
        <f t="shared" si="4"/>
        <v>1.0085742878031941E-2</v>
      </c>
      <c r="F26" s="52">
        <f t="shared" si="5"/>
        <v>-0.3973221721138202</v>
      </c>
      <c r="H26" s="19">
        <v>2866.5259999999989</v>
      </c>
      <c r="I26" s="140">
        <v>1731.1350000000004</v>
      </c>
      <c r="J26" s="214">
        <f t="shared" si="0"/>
        <v>1.3205287477214915E-2</v>
      </c>
      <c r="K26" s="215">
        <f t="shared" si="6"/>
        <v>8.4835860092357489E-3</v>
      </c>
      <c r="L26" s="52">
        <f t="shared" si="7"/>
        <v>-0.39608606375801192</v>
      </c>
      <c r="N26" s="40">
        <f t="shared" si="1"/>
        <v>2.2953361818251685</v>
      </c>
      <c r="O26" s="143">
        <f t="shared" si="2"/>
        <v>2.3000439777693042</v>
      </c>
      <c r="P26" s="52">
        <f t="shared" si="8"/>
        <v>2.0510267652349987E-3</v>
      </c>
      <c r="Q26" s="2"/>
    </row>
    <row r="27" spans="1:17" ht="20.100000000000001" customHeight="1">
      <c r="A27" s="8" t="s">
        <v>199</v>
      </c>
      <c r="B27" s="19">
        <v>5476.6800000000012</v>
      </c>
      <c r="C27" s="140">
        <v>3392.38</v>
      </c>
      <c r="D27" s="214">
        <f t="shared" si="3"/>
        <v>6.6783885717644374E-3</v>
      </c>
      <c r="E27" s="215">
        <f t="shared" si="4"/>
        <v>4.5458760444159517E-3</v>
      </c>
      <c r="F27" s="52">
        <f t="shared" si="5"/>
        <v>-0.38057728404800001</v>
      </c>
      <c r="H27" s="19">
        <v>2031.2619999999999</v>
      </c>
      <c r="I27" s="140">
        <v>1447.367</v>
      </c>
      <c r="J27" s="214">
        <f t="shared" si="0"/>
        <v>9.3574586979300149E-3</v>
      </c>
      <c r="K27" s="215">
        <f t="shared" si="6"/>
        <v>7.0929548714742142E-3</v>
      </c>
      <c r="L27" s="52">
        <f t="shared" si="7"/>
        <v>-0.2874543018084324</v>
      </c>
      <c r="N27" s="40">
        <f t="shared" si="1"/>
        <v>3.7089294974327505</v>
      </c>
      <c r="O27" s="143">
        <f t="shared" si="2"/>
        <v>4.2665237974519359</v>
      </c>
      <c r="P27" s="52">
        <f t="shared" si="8"/>
        <v>0.15033833897493643</v>
      </c>
      <c r="Q27" s="2"/>
    </row>
    <row r="28" spans="1:17" ht="20.100000000000001" customHeight="1">
      <c r="A28" s="8" t="s">
        <v>200</v>
      </c>
      <c r="B28" s="19">
        <v>12452.620000000006</v>
      </c>
      <c r="C28" s="140">
        <v>12478.379999999997</v>
      </c>
      <c r="D28" s="214">
        <f t="shared" si="3"/>
        <v>1.5185009001169557E-2</v>
      </c>
      <c r="E28" s="215">
        <f t="shared" si="4"/>
        <v>1.6721348644644501E-2</v>
      </c>
      <c r="F28" s="52">
        <f t="shared" si="5"/>
        <v>2.0686409767575907E-3</v>
      </c>
      <c r="H28" s="19">
        <v>1394.347</v>
      </c>
      <c r="I28" s="140">
        <v>1442.9950000000003</v>
      </c>
      <c r="J28" s="214">
        <f t="shared" si="0"/>
        <v>6.4233685576171968E-3</v>
      </c>
      <c r="K28" s="215">
        <f t="shared" si="6"/>
        <v>7.0715294840651586E-3</v>
      </c>
      <c r="L28" s="52">
        <f t="shared" si="7"/>
        <v>3.488945004364076E-2</v>
      </c>
      <c r="N28" s="40">
        <f t="shared" si="1"/>
        <v>1.1197217934860288</v>
      </c>
      <c r="O28" s="143">
        <f t="shared" si="2"/>
        <v>1.1563961026992291</v>
      </c>
      <c r="P28" s="52">
        <f t="shared" si="8"/>
        <v>3.2753054755701554E-2</v>
      </c>
      <c r="Q28" s="2"/>
    </row>
    <row r="29" spans="1:17" ht="20.100000000000001" customHeight="1">
      <c r="A29" s="8" t="s">
        <v>201</v>
      </c>
      <c r="B29" s="19">
        <v>23195.360000000004</v>
      </c>
      <c r="C29" s="140">
        <v>17469.82</v>
      </c>
      <c r="D29" s="214">
        <f t="shared" si="3"/>
        <v>2.8284951310275922E-2</v>
      </c>
      <c r="E29" s="215">
        <f t="shared" si="4"/>
        <v>2.3410006024755091E-2</v>
      </c>
      <c r="F29" s="52">
        <f t="shared" si="5"/>
        <v>-0.24683988521842315</v>
      </c>
      <c r="H29" s="19">
        <v>1930.3920000000005</v>
      </c>
      <c r="I29" s="140">
        <v>1422.1</v>
      </c>
      <c r="J29" s="214">
        <f t="shared" si="0"/>
        <v>8.8927786818315518E-3</v>
      </c>
      <c r="K29" s="215">
        <f t="shared" si="6"/>
        <v>6.9691316181199926E-3</v>
      </c>
      <c r="L29" s="52">
        <f t="shared" si="7"/>
        <v>-0.26331024993887275</v>
      </c>
      <c r="N29" s="40">
        <f t="shared" si="1"/>
        <v>0.83223196363410623</v>
      </c>
      <c r="O29" s="143">
        <f t="shared" si="2"/>
        <v>0.81403242849668733</v>
      </c>
      <c r="P29" s="52">
        <f t="shared" si="8"/>
        <v>-2.1868344323074319E-2</v>
      </c>
      <c r="Q29" s="2"/>
    </row>
    <row r="30" spans="1:17" ht="20.100000000000001" customHeight="1">
      <c r="A30" s="8" t="s">
        <v>202</v>
      </c>
      <c r="B30" s="19">
        <v>3142.21</v>
      </c>
      <c r="C30" s="140">
        <v>2708.42</v>
      </c>
      <c r="D30" s="214">
        <f t="shared" si="3"/>
        <v>3.8316825803377096E-3</v>
      </c>
      <c r="E30" s="215">
        <f t="shared" si="4"/>
        <v>3.6293521351431894E-3</v>
      </c>
      <c r="F30" s="52">
        <f t="shared" si="5"/>
        <v>-0.13805251717740061</v>
      </c>
      <c r="H30" s="19">
        <v>1374.173</v>
      </c>
      <c r="I30" s="140">
        <v>1174.7110000000007</v>
      </c>
      <c r="J30" s="214">
        <f t="shared" si="0"/>
        <v>6.330432554397504E-3</v>
      </c>
      <c r="K30" s="215">
        <f t="shared" si="6"/>
        <v>5.7567791099454053E-3</v>
      </c>
      <c r="L30" s="52">
        <f t="shared" si="7"/>
        <v>-0.1451505741999001</v>
      </c>
      <c r="N30" s="40">
        <f t="shared" si="1"/>
        <v>4.3732691322349551</v>
      </c>
      <c r="O30" s="143">
        <f t="shared" si="2"/>
        <v>4.3372556693570443</v>
      </c>
      <c r="P30" s="52">
        <f t="shared" si="8"/>
        <v>-8.2349066085274508E-3</v>
      </c>
      <c r="Q30" s="2"/>
    </row>
    <row r="31" spans="1:17" ht="20.100000000000001" customHeight="1">
      <c r="A31" s="8" t="s">
        <v>203</v>
      </c>
      <c r="B31" s="19">
        <v>3479.22</v>
      </c>
      <c r="C31" s="140">
        <v>3137.13</v>
      </c>
      <c r="D31" s="214">
        <f t="shared" si="3"/>
        <v>4.2426402650244778E-3</v>
      </c>
      <c r="E31" s="215">
        <f t="shared" si="4"/>
        <v>4.2038345100544796E-3</v>
      </c>
      <c r="F31" s="52">
        <f t="shared" si="5"/>
        <v>-9.8323762222567043E-2</v>
      </c>
      <c r="H31" s="19">
        <v>1156.8110000000004</v>
      </c>
      <c r="I31" s="140">
        <v>1144.7160000000003</v>
      </c>
      <c r="J31" s="214">
        <f t="shared" si="0"/>
        <v>5.3291063160789314E-3</v>
      </c>
      <c r="K31" s="215">
        <f t="shared" si="6"/>
        <v>5.609785858496483E-3</v>
      </c>
      <c r="L31" s="52">
        <f t="shared" si="7"/>
        <v>-1.045546766066369E-2</v>
      </c>
      <c r="N31" s="40">
        <f t="shared" si="1"/>
        <v>3.3249147797494856</v>
      </c>
      <c r="O31" s="143">
        <f t="shared" si="2"/>
        <v>3.6489275229270075</v>
      </c>
      <c r="P31" s="52">
        <f t="shared" si="8"/>
        <v>9.7449939213760703E-2</v>
      </c>
      <c r="Q31" s="2"/>
    </row>
    <row r="32" spans="1:17" ht="20.100000000000001" customHeight="1" thickBot="1">
      <c r="A32" s="8" t="s">
        <v>17</v>
      </c>
      <c r="B32" s="19">
        <f>B33-SUM(B7:B31)</f>
        <v>64548.330000000075</v>
      </c>
      <c r="C32" s="140">
        <f>C33-SUM(C7:C31)</f>
        <v>58379.240000000107</v>
      </c>
      <c r="D32" s="214">
        <f t="shared" si="3"/>
        <v>7.8711706617600435E-2</v>
      </c>
      <c r="E32" s="215">
        <f t="shared" si="4"/>
        <v>7.8229676099732331E-2</v>
      </c>
      <c r="F32" s="52">
        <f t="shared" si="5"/>
        <v>-9.557319298578229E-2</v>
      </c>
      <c r="H32" s="19">
        <f>H33-SUM(H7:H31)</f>
        <v>18505.428000000131</v>
      </c>
      <c r="I32" s="140">
        <f>I33-SUM(I7:I31)</f>
        <v>16696.648999999947</v>
      </c>
      <c r="J32" s="214">
        <f t="shared" si="0"/>
        <v>8.5249356408734503E-2</v>
      </c>
      <c r="K32" s="215">
        <f t="shared" si="6"/>
        <v>8.182346140394571E-2</v>
      </c>
      <c r="L32" s="52">
        <f t="shared" si="7"/>
        <v>-9.7743159466518223E-2</v>
      </c>
      <c r="N32" s="40">
        <f t="shared" si="1"/>
        <v>2.8669104220047381</v>
      </c>
      <c r="O32" s="143">
        <f t="shared" si="2"/>
        <v>2.860031922306614</v>
      </c>
      <c r="P32" s="52">
        <f t="shared" si="8"/>
        <v>-2.3992726264932401E-3</v>
      </c>
      <c r="Q32" s="2"/>
    </row>
    <row r="33" spans="1:17" ht="26.25" customHeight="1" thickBot="1">
      <c r="A33" s="35" t="s">
        <v>18</v>
      </c>
      <c r="B33" s="36">
        <v>820060.1</v>
      </c>
      <c r="C33" s="148">
        <v>746254.40000000014</v>
      </c>
      <c r="D33" s="251">
        <f>SUM(D7:D32)</f>
        <v>1.0000000000000002</v>
      </c>
      <c r="E33" s="252">
        <f>SUM(E7:E32)</f>
        <v>0.99999999999999967</v>
      </c>
      <c r="F33" s="57">
        <f t="shared" si="5"/>
        <v>-9.0000354852040526E-2</v>
      </c>
      <c r="G33" s="56"/>
      <c r="H33" s="36">
        <v>217074.10800000007</v>
      </c>
      <c r="I33" s="148">
        <v>204056.98699999994</v>
      </c>
      <c r="J33" s="251">
        <f>SUM(J7:J32)</f>
        <v>1.0000000000000002</v>
      </c>
      <c r="K33" s="252">
        <f>SUM(K7:K32)</f>
        <v>1.0000000000000002</v>
      </c>
      <c r="L33" s="57">
        <f t="shared" si="7"/>
        <v>-5.9966253552450971E-2</v>
      </c>
      <c r="M33" s="56"/>
      <c r="N33" s="37">
        <f t="shared" si="1"/>
        <v>2.6470512100271684</v>
      </c>
      <c r="O33" s="150">
        <f t="shared" si="2"/>
        <v>2.7344158640806659</v>
      </c>
      <c r="P33" s="57">
        <f t="shared" si="8"/>
        <v>3.3004519792649158E-2</v>
      </c>
      <c r="Q33" s="2"/>
    </row>
    <row r="35" spans="1:17" ht="15.75" thickBot="1">
      <c r="L35" s="10"/>
    </row>
    <row r="36" spans="1:17">
      <c r="A36" s="484" t="s">
        <v>2</v>
      </c>
      <c r="B36" s="472" t="s">
        <v>1</v>
      </c>
      <c r="C36" s="470"/>
      <c r="D36" s="472" t="s">
        <v>102</v>
      </c>
      <c r="E36" s="470"/>
      <c r="F36" s="130" t="s">
        <v>0</v>
      </c>
      <c r="H36" s="482" t="s">
        <v>19</v>
      </c>
      <c r="I36" s="483"/>
      <c r="J36" s="472" t="s">
        <v>102</v>
      </c>
      <c r="K36" s="470"/>
      <c r="L36" s="130" t="s">
        <v>0</v>
      </c>
      <c r="N36" s="480" t="s">
        <v>22</v>
      </c>
      <c r="O36" s="470"/>
      <c r="P36" s="130" t="s">
        <v>0</v>
      </c>
    </row>
    <row r="37" spans="1:17">
      <c r="A37" s="485"/>
      <c r="B37" s="475" t="str">
        <f>B5</f>
        <v>jan-mar</v>
      </c>
      <c r="C37" s="477"/>
      <c r="D37" s="475" t="str">
        <f>B37</f>
        <v>jan-mar</v>
      </c>
      <c r="E37" s="477"/>
      <c r="F37" s="131" t="str">
        <f>F5</f>
        <v>2026 / 2025</v>
      </c>
      <c r="H37" s="478" t="str">
        <f>B37</f>
        <v>jan-mar</v>
      </c>
      <c r="I37" s="477"/>
      <c r="J37" s="475" t="str">
        <f>H37</f>
        <v>jan-mar</v>
      </c>
      <c r="K37" s="477"/>
      <c r="L37" s="131" t="str">
        <f>F37</f>
        <v>2026 / 2025</v>
      </c>
      <c r="N37" s="478" t="str">
        <f>B37</f>
        <v>jan-mar</v>
      </c>
      <c r="O37" s="476"/>
      <c r="P37" s="131" t="str">
        <f>L37</f>
        <v>2026 / 2025</v>
      </c>
    </row>
    <row r="38" spans="1:17" ht="19.5" customHeight="1" thickBot="1">
      <c r="A38" s="486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1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0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/>
      <c r="B39" s="19"/>
      <c r="C39" s="147"/>
      <c r="D39" s="247" t="e">
        <f>B39/$B$62</f>
        <v>#DIV/0!</v>
      </c>
      <c r="E39" s="246" t="e">
        <f>C39/$C$62</f>
        <v>#DIV/0!</v>
      </c>
      <c r="F39" s="52" t="e">
        <f>(C39-B39)/B39</f>
        <v>#DIV/0!</v>
      </c>
      <c r="H39" s="39"/>
      <c r="I39" s="147"/>
      <c r="J39" s="250" t="e">
        <f>H39/$H$62</f>
        <v>#DIV/0!</v>
      </c>
      <c r="K39" s="246" t="e">
        <f>I39/$I$62</f>
        <v>#DIV/0!</v>
      </c>
      <c r="L39" s="52" t="e">
        <f>(I39-H39)/H39</f>
        <v>#DIV/0!</v>
      </c>
      <c r="N39" s="40" t="e">
        <f t="shared" ref="N39:N62" si="9">(H39/B39)*10</f>
        <v>#DIV/0!</v>
      </c>
      <c r="O39" s="149" t="e">
        <f t="shared" ref="O39:O62" si="10">(I39/C39)*10</f>
        <v>#DIV/0!</v>
      </c>
      <c r="P39" s="52" t="e">
        <f>(O39-N39)/N39</f>
        <v>#DIV/0!</v>
      </c>
    </row>
    <row r="40" spans="1:17" ht="20.100000000000001" customHeight="1">
      <c r="A40" s="38"/>
      <c r="B40" s="19"/>
      <c r="C40" s="140"/>
      <c r="D40" s="247" t="e">
        <f t="shared" ref="D40:D61" si="11">B40/$B$62</f>
        <v>#DIV/0!</v>
      </c>
      <c r="E40" s="215" t="e">
        <f t="shared" ref="E40:E61" si="12">C40/$C$62</f>
        <v>#DIV/0!</v>
      </c>
      <c r="F40" s="52" t="e">
        <f t="shared" ref="F40:F62" si="13">(C40-B40)/B40</f>
        <v>#DIV/0!</v>
      </c>
      <c r="H40" s="19"/>
      <c r="I40" s="140"/>
      <c r="J40" s="247" t="e">
        <f t="shared" ref="J40:J62" si="14">H40/$H$62</f>
        <v>#DIV/0!</v>
      </c>
      <c r="K40" s="215" t="e">
        <f t="shared" ref="K40:K62" si="15">I40/$I$62</f>
        <v>#DIV/0!</v>
      </c>
      <c r="L40" s="52" t="e">
        <f t="shared" ref="L40:L62" si="16">(I40-H40)/H40</f>
        <v>#DIV/0!</v>
      </c>
      <c r="N40" s="40" t="e">
        <f t="shared" si="9"/>
        <v>#DIV/0!</v>
      </c>
      <c r="O40" s="143" t="e">
        <f t="shared" si="10"/>
        <v>#DIV/0!</v>
      </c>
      <c r="P40" s="52" t="e">
        <f t="shared" ref="P40:P62" si="17">(O40-N40)/N40</f>
        <v>#DIV/0!</v>
      </c>
    </row>
    <row r="41" spans="1:17" ht="20.100000000000001" customHeight="1">
      <c r="A41" s="38"/>
      <c r="B41" s="19"/>
      <c r="C41" s="140"/>
      <c r="D41" s="247" t="e">
        <f t="shared" si="11"/>
        <v>#DIV/0!</v>
      </c>
      <c r="E41" s="215" t="e">
        <f t="shared" si="12"/>
        <v>#DIV/0!</v>
      </c>
      <c r="F41" s="52" t="e">
        <f t="shared" si="13"/>
        <v>#DIV/0!</v>
      </c>
      <c r="H41" s="19"/>
      <c r="I41" s="140"/>
      <c r="J41" s="247" t="e">
        <f t="shared" si="14"/>
        <v>#DIV/0!</v>
      </c>
      <c r="K41" s="215" t="e">
        <f t="shared" si="15"/>
        <v>#DIV/0!</v>
      </c>
      <c r="L41" s="52" t="e">
        <f t="shared" si="16"/>
        <v>#DIV/0!</v>
      </c>
      <c r="N41" s="40" t="e">
        <f t="shared" si="9"/>
        <v>#DIV/0!</v>
      </c>
      <c r="O41" s="143" t="e">
        <f t="shared" si="10"/>
        <v>#DIV/0!</v>
      </c>
      <c r="P41" s="52" t="e">
        <f t="shared" si="17"/>
        <v>#DIV/0!</v>
      </c>
    </row>
    <row r="42" spans="1:17" ht="20.100000000000001" customHeight="1">
      <c r="A42" s="38"/>
      <c r="B42" s="19"/>
      <c r="C42" s="140"/>
      <c r="D42" s="247" t="e">
        <f t="shared" si="11"/>
        <v>#DIV/0!</v>
      </c>
      <c r="E42" s="215" t="e">
        <f t="shared" si="12"/>
        <v>#DIV/0!</v>
      </c>
      <c r="F42" s="52" t="e">
        <f t="shared" si="13"/>
        <v>#DIV/0!</v>
      </c>
      <c r="H42" s="19"/>
      <c r="I42" s="140"/>
      <c r="J42" s="247" t="e">
        <f t="shared" si="14"/>
        <v>#DIV/0!</v>
      </c>
      <c r="K42" s="215" t="e">
        <f t="shared" si="15"/>
        <v>#DIV/0!</v>
      </c>
      <c r="L42" s="52" t="e">
        <f t="shared" si="16"/>
        <v>#DIV/0!</v>
      </c>
      <c r="N42" s="40" t="e">
        <f t="shared" si="9"/>
        <v>#DIV/0!</v>
      </c>
      <c r="O42" s="143" t="e">
        <f t="shared" si="10"/>
        <v>#DIV/0!</v>
      </c>
      <c r="P42" s="52" t="e">
        <f t="shared" si="17"/>
        <v>#DIV/0!</v>
      </c>
    </row>
    <row r="43" spans="1:17" ht="20.100000000000001" customHeight="1">
      <c r="A43" s="38"/>
      <c r="B43" s="19"/>
      <c r="C43" s="140"/>
      <c r="D43" s="247" t="e">
        <f t="shared" si="11"/>
        <v>#DIV/0!</v>
      </c>
      <c r="E43" s="215" t="e">
        <f t="shared" si="12"/>
        <v>#DIV/0!</v>
      </c>
      <c r="F43" s="52" t="e">
        <f t="shared" si="13"/>
        <v>#DIV/0!</v>
      </c>
      <c r="H43" s="19"/>
      <c r="I43" s="140"/>
      <c r="J43" s="247" t="e">
        <f t="shared" si="14"/>
        <v>#DIV/0!</v>
      </c>
      <c r="K43" s="215" t="e">
        <f t="shared" si="15"/>
        <v>#DIV/0!</v>
      </c>
      <c r="L43" s="52" t="e">
        <f t="shared" si="16"/>
        <v>#DIV/0!</v>
      </c>
      <c r="N43" s="40" t="e">
        <f t="shared" si="9"/>
        <v>#DIV/0!</v>
      </c>
      <c r="O43" s="143" t="e">
        <f t="shared" si="10"/>
        <v>#DIV/0!</v>
      </c>
      <c r="P43" s="52" t="e">
        <f t="shared" si="17"/>
        <v>#DIV/0!</v>
      </c>
    </row>
    <row r="44" spans="1:17" ht="20.100000000000001" customHeight="1">
      <c r="A44" s="38"/>
      <c r="B44" s="19"/>
      <c r="C44" s="140"/>
      <c r="D44" s="247" t="e">
        <f t="shared" si="11"/>
        <v>#DIV/0!</v>
      </c>
      <c r="E44" s="215" t="e">
        <f t="shared" si="12"/>
        <v>#DIV/0!</v>
      </c>
      <c r="F44" s="52" t="e">
        <f t="shared" si="13"/>
        <v>#DIV/0!</v>
      </c>
      <c r="H44" s="19"/>
      <c r="I44" s="140"/>
      <c r="J44" s="247" t="e">
        <f t="shared" si="14"/>
        <v>#DIV/0!</v>
      </c>
      <c r="K44" s="215" t="e">
        <f t="shared" si="15"/>
        <v>#DIV/0!</v>
      </c>
      <c r="L44" s="52" t="e">
        <f t="shared" si="16"/>
        <v>#DIV/0!</v>
      </c>
      <c r="N44" s="40" t="e">
        <f t="shared" si="9"/>
        <v>#DIV/0!</v>
      </c>
      <c r="O44" s="143" t="e">
        <f t="shared" si="10"/>
        <v>#DIV/0!</v>
      </c>
      <c r="P44" s="52" t="e">
        <f t="shared" si="17"/>
        <v>#DIV/0!</v>
      </c>
    </row>
    <row r="45" spans="1:17" ht="20.100000000000001" customHeight="1">
      <c r="A45" s="38"/>
      <c r="B45" s="19"/>
      <c r="C45" s="140"/>
      <c r="D45" s="247" t="e">
        <f t="shared" si="11"/>
        <v>#DIV/0!</v>
      </c>
      <c r="E45" s="215" t="e">
        <f t="shared" si="12"/>
        <v>#DIV/0!</v>
      </c>
      <c r="F45" s="52" t="e">
        <f t="shared" si="13"/>
        <v>#DIV/0!</v>
      </c>
      <c r="H45" s="19"/>
      <c r="I45" s="140"/>
      <c r="J45" s="247" t="e">
        <f t="shared" si="14"/>
        <v>#DIV/0!</v>
      </c>
      <c r="K45" s="215" t="e">
        <f t="shared" si="15"/>
        <v>#DIV/0!</v>
      </c>
      <c r="L45" s="52" t="e">
        <f t="shared" si="16"/>
        <v>#DIV/0!</v>
      </c>
      <c r="N45" s="40" t="e">
        <f t="shared" si="9"/>
        <v>#DIV/0!</v>
      </c>
      <c r="O45" s="143" t="e">
        <f t="shared" si="10"/>
        <v>#DIV/0!</v>
      </c>
      <c r="P45" s="52" t="e">
        <f t="shared" si="17"/>
        <v>#DIV/0!</v>
      </c>
    </row>
    <row r="46" spans="1:17" ht="20.100000000000001" customHeight="1">
      <c r="A46" s="38"/>
      <c r="B46" s="19"/>
      <c r="C46" s="140"/>
      <c r="D46" s="247" t="e">
        <f t="shared" si="11"/>
        <v>#DIV/0!</v>
      </c>
      <c r="E46" s="215" t="e">
        <f t="shared" si="12"/>
        <v>#DIV/0!</v>
      </c>
      <c r="F46" s="52" t="e">
        <f t="shared" si="13"/>
        <v>#DIV/0!</v>
      </c>
      <c r="H46" s="19"/>
      <c r="I46" s="140"/>
      <c r="J46" s="247" t="e">
        <f t="shared" si="14"/>
        <v>#DIV/0!</v>
      </c>
      <c r="K46" s="215" t="e">
        <f t="shared" si="15"/>
        <v>#DIV/0!</v>
      </c>
      <c r="L46" s="52" t="e">
        <f t="shared" si="16"/>
        <v>#DIV/0!</v>
      </c>
      <c r="N46" s="40" t="e">
        <f t="shared" si="9"/>
        <v>#DIV/0!</v>
      </c>
      <c r="O46" s="143" t="e">
        <f t="shared" si="10"/>
        <v>#DIV/0!</v>
      </c>
      <c r="P46" s="52" t="e">
        <f t="shared" si="17"/>
        <v>#DIV/0!</v>
      </c>
    </row>
    <row r="47" spans="1:17" ht="20.100000000000001" customHeight="1">
      <c r="A47" s="38"/>
      <c r="B47" s="19"/>
      <c r="C47" s="140"/>
      <c r="D47" s="247" t="e">
        <f t="shared" si="11"/>
        <v>#DIV/0!</v>
      </c>
      <c r="E47" s="215" t="e">
        <f t="shared" si="12"/>
        <v>#DIV/0!</v>
      </c>
      <c r="F47" s="52" t="e">
        <f t="shared" si="13"/>
        <v>#DIV/0!</v>
      </c>
      <c r="H47" s="19"/>
      <c r="I47" s="140"/>
      <c r="J47" s="247" t="e">
        <f t="shared" si="14"/>
        <v>#DIV/0!</v>
      </c>
      <c r="K47" s="215" t="e">
        <f t="shared" si="15"/>
        <v>#DIV/0!</v>
      </c>
      <c r="L47" s="52" t="e">
        <f t="shared" si="16"/>
        <v>#DIV/0!</v>
      </c>
      <c r="N47" s="40" t="e">
        <f t="shared" si="9"/>
        <v>#DIV/0!</v>
      </c>
      <c r="O47" s="143" t="e">
        <f t="shared" si="10"/>
        <v>#DIV/0!</v>
      </c>
      <c r="P47" s="52" t="e">
        <f t="shared" si="17"/>
        <v>#DIV/0!</v>
      </c>
    </row>
    <row r="48" spans="1:17" ht="20.100000000000001" customHeight="1">
      <c r="A48" s="38"/>
      <c r="B48" s="19"/>
      <c r="C48" s="140"/>
      <c r="D48" s="247" t="e">
        <f t="shared" si="11"/>
        <v>#DIV/0!</v>
      </c>
      <c r="E48" s="215" t="e">
        <f t="shared" si="12"/>
        <v>#DIV/0!</v>
      </c>
      <c r="F48" s="52" t="e">
        <f t="shared" si="13"/>
        <v>#DIV/0!</v>
      </c>
      <c r="H48" s="19"/>
      <c r="I48" s="140"/>
      <c r="J48" s="247" t="e">
        <f t="shared" si="14"/>
        <v>#DIV/0!</v>
      </c>
      <c r="K48" s="215" t="e">
        <f t="shared" si="15"/>
        <v>#DIV/0!</v>
      </c>
      <c r="L48" s="52" t="e">
        <f t="shared" si="16"/>
        <v>#DIV/0!</v>
      </c>
      <c r="N48" s="40" t="e">
        <f t="shared" si="9"/>
        <v>#DIV/0!</v>
      </c>
      <c r="O48" s="143" t="e">
        <f t="shared" si="10"/>
        <v>#DIV/0!</v>
      </c>
      <c r="P48" s="52" t="e">
        <f t="shared" si="17"/>
        <v>#DIV/0!</v>
      </c>
    </row>
    <row r="49" spans="1:16" ht="20.100000000000001" customHeight="1">
      <c r="A49" s="38"/>
      <c r="B49" s="19"/>
      <c r="C49" s="140"/>
      <c r="D49" s="247" t="e">
        <f t="shared" si="11"/>
        <v>#DIV/0!</v>
      </c>
      <c r="E49" s="215" t="e">
        <f t="shared" si="12"/>
        <v>#DIV/0!</v>
      </c>
      <c r="F49" s="52" t="e">
        <f t="shared" si="13"/>
        <v>#DIV/0!</v>
      </c>
      <c r="H49" s="19"/>
      <c r="I49" s="140"/>
      <c r="J49" s="247" t="e">
        <f t="shared" si="14"/>
        <v>#DIV/0!</v>
      </c>
      <c r="K49" s="215" t="e">
        <f t="shared" si="15"/>
        <v>#DIV/0!</v>
      </c>
      <c r="L49" s="52" t="e">
        <f t="shared" si="16"/>
        <v>#DIV/0!</v>
      </c>
      <c r="N49" s="40" t="e">
        <f t="shared" si="9"/>
        <v>#DIV/0!</v>
      </c>
      <c r="O49" s="143" t="e">
        <f t="shared" si="10"/>
        <v>#DIV/0!</v>
      </c>
      <c r="P49" s="52" t="e">
        <f t="shared" si="17"/>
        <v>#DIV/0!</v>
      </c>
    </row>
    <row r="50" spans="1:16" ht="20.100000000000001" customHeight="1">
      <c r="A50" s="38"/>
      <c r="B50" s="19"/>
      <c r="C50" s="140"/>
      <c r="D50" s="247" t="e">
        <f t="shared" si="11"/>
        <v>#DIV/0!</v>
      </c>
      <c r="E50" s="215" t="e">
        <f t="shared" si="12"/>
        <v>#DIV/0!</v>
      </c>
      <c r="F50" s="52" t="e">
        <f t="shared" si="13"/>
        <v>#DIV/0!</v>
      </c>
      <c r="H50" s="19"/>
      <c r="I50" s="140"/>
      <c r="J50" s="247" t="e">
        <f t="shared" si="14"/>
        <v>#DIV/0!</v>
      </c>
      <c r="K50" s="215" t="e">
        <f t="shared" si="15"/>
        <v>#DIV/0!</v>
      </c>
      <c r="L50" s="52" t="e">
        <f t="shared" si="16"/>
        <v>#DIV/0!</v>
      </c>
      <c r="N50" s="40" t="e">
        <f t="shared" si="9"/>
        <v>#DIV/0!</v>
      </c>
      <c r="O50" s="143" t="e">
        <f t="shared" si="10"/>
        <v>#DIV/0!</v>
      </c>
      <c r="P50" s="52" t="e">
        <f t="shared" si="17"/>
        <v>#DIV/0!</v>
      </c>
    </row>
    <row r="51" spans="1:16" ht="20.100000000000001" customHeight="1">
      <c r="A51" s="38"/>
      <c r="B51" s="19"/>
      <c r="C51" s="140"/>
      <c r="D51" s="247" t="e">
        <f t="shared" si="11"/>
        <v>#DIV/0!</v>
      </c>
      <c r="E51" s="215" t="e">
        <f t="shared" si="12"/>
        <v>#DIV/0!</v>
      </c>
      <c r="F51" s="52" t="e">
        <f t="shared" si="13"/>
        <v>#DIV/0!</v>
      </c>
      <c r="H51" s="19"/>
      <c r="I51" s="140"/>
      <c r="J51" s="247" t="e">
        <f t="shared" si="14"/>
        <v>#DIV/0!</v>
      </c>
      <c r="K51" s="215" t="e">
        <f t="shared" si="15"/>
        <v>#DIV/0!</v>
      </c>
      <c r="L51" s="52" t="e">
        <f t="shared" si="16"/>
        <v>#DIV/0!</v>
      </c>
      <c r="N51" s="40" t="e">
        <f t="shared" si="9"/>
        <v>#DIV/0!</v>
      </c>
      <c r="O51" s="143" t="e">
        <f t="shared" si="10"/>
        <v>#DIV/0!</v>
      </c>
      <c r="P51" s="52" t="e">
        <f t="shared" si="17"/>
        <v>#DIV/0!</v>
      </c>
    </row>
    <row r="52" spans="1:16" ht="20.100000000000001" customHeight="1">
      <c r="A52" s="38"/>
      <c r="B52" s="19"/>
      <c r="C52" s="140"/>
      <c r="D52" s="247" t="e">
        <f t="shared" si="11"/>
        <v>#DIV/0!</v>
      </c>
      <c r="E52" s="215" t="e">
        <f t="shared" si="12"/>
        <v>#DIV/0!</v>
      </c>
      <c r="F52" s="52" t="e">
        <f t="shared" si="13"/>
        <v>#DIV/0!</v>
      </c>
      <c r="H52" s="19"/>
      <c r="I52" s="140"/>
      <c r="J52" s="247" t="e">
        <f t="shared" si="14"/>
        <v>#DIV/0!</v>
      </c>
      <c r="K52" s="215" t="e">
        <f t="shared" si="15"/>
        <v>#DIV/0!</v>
      </c>
      <c r="L52" s="52" t="e">
        <f t="shared" si="16"/>
        <v>#DIV/0!</v>
      </c>
      <c r="N52" s="40" t="e">
        <f t="shared" ref="N52" si="18">(H52/B52)*10</f>
        <v>#DIV/0!</v>
      </c>
      <c r="O52" s="143" t="e">
        <f t="shared" ref="O52" si="19">(I52/C52)*10</f>
        <v>#DIV/0!</v>
      </c>
      <c r="P52" s="52" t="e">
        <f t="shared" ref="P52" si="20">(O52-N52)/N52</f>
        <v>#DIV/0!</v>
      </c>
    </row>
    <row r="53" spans="1:16" ht="20.100000000000001" customHeight="1">
      <c r="A53" s="38"/>
      <c r="B53" s="19"/>
      <c r="C53" s="140"/>
      <c r="D53" s="247" t="e">
        <f t="shared" si="11"/>
        <v>#DIV/0!</v>
      </c>
      <c r="E53" s="215" t="e">
        <f t="shared" si="12"/>
        <v>#DIV/0!</v>
      </c>
      <c r="F53" s="52" t="e">
        <f t="shared" si="13"/>
        <v>#DIV/0!</v>
      </c>
      <c r="H53" s="19"/>
      <c r="I53" s="140"/>
      <c r="J53" s="247" t="e">
        <f t="shared" si="14"/>
        <v>#DIV/0!</v>
      </c>
      <c r="K53" s="215" t="e">
        <f t="shared" si="15"/>
        <v>#DIV/0!</v>
      </c>
      <c r="L53" s="52" t="e">
        <f t="shared" si="16"/>
        <v>#DIV/0!</v>
      </c>
      <c r="N53" s="40" t="e">
        <f t="shared" si="9"/>
        <v>#DIV/0!</v>
      </c>
      <c r="O53" s="143" t="e">
        <f t="shared" si="10"/>
        <v>#DIV/0!</v>
      </c>
      <c r="P53" s="52" t="e">
        <f t="shared" si="17"/>
        <v>#DIV/0!</v>
      </c>
    </row>
    <row r="54" spans="1:16" ht="20.100000000000001" customHeight="1">
      <c r="A54" s="38"/>
      <c r="B54" s="19"/>
      <c r="C54" s="140"/>
      <c r="D54" s="247" t="e">
        <f t="shared" si="11"/>
        <v>#DIV/0!</v>
      </c>
      <c r="E54" s="215" t="e">
        <f t="shared" si="12"/>
        <v>#DIV/0!</v>
      </c>
      <c r="F54" s="52" t="e">
        <f t="shared" si="13"/>
        <v>#DIV/0!</v>
      </c>
      <c r="H54" s="19"/>
      <c r="I54" s="140"/>
      <c r="J54" s="247" t="e">
        <f t="shared" si="14"/>
        <v>#DIV/0!</v>
      </c>
      <c r="K54" s="215" t="e">
        <f t="shared" si="15"/>
        <v>#DIV/0!</v>
      </c>
      <c r="L54" s="52" t="e">
        <f t="shared" si="16"/>
        <v>#DIV/0!</v>
      </c>
      <c r="N54" s="40" t="e">
        <f t="shared" ref="N54" si="21">(H54/B54)*10</f>
        <v>#DIV/0!</v>
      </c>
      <c r="O54" s="143" t="e">
        <f t="shared" ref="O54" si="22">(I54/C54)*10</f>
        <v>#DIV/0!</v>
      </c>
      <c r="P54" s="52" t="e">
        <f t="shared" ref="P54" si="23">(O54-N54)/N54</f>
        <v>#DIV/0!</v>
      </c>
    </row>
    <row r="55" spans="1:16" ht="20.100000000000001" customHeight="1">
      <c r="A55" s="38"/>
      <c r="B55" s="19"/>
      <c r="C55" s="140"/>
      <c r="D55" s="247" t="e">
        <f t="shared" si="11"/>
        <v>#DIV/0!</v>
      </c>
      <c r="E55" s="215" t="e">
        <f t="shared" si="12"/>
        <v>#DIV/0!</v>
      </c>
      <c r="F55" s="52" t="e">
        <f t="shared" si="13"/>
        <v>#DIV/0!</v>
      </c>
      <c r="H55" s="19"/>
      <c r="I55" s="140"/>
      <c r="J55" s="247" t="e">
        <f t="shared" si="14"/>
        <v>#DIV/0!</v>
      </c>
      <c r="K55" s="215" t="e">
        <f t="shared" si="15"/>
        <v>#DIV/0!</v>
      </c>
      <c r="L55" s="52" t="e">
        <f t="shared" si="16"/>
        <v>#DIV/0!</v>
      </c>
      <c r="N55" s="40" t="e">
        <f t="shared" ref="N55" si="24">(H55/B55)*10</f>
        <v>#DIV/0!</v>
      </c>
      <c r="O55" s="143" t="e">
        <f t="shared" ref="O55" si="25">(I55/C55)*10</f>
        <v>#DIV/0!</v>
      </c>
      <c r="P55" s="52" t="e">
        <f t="shared" ref="P55" si="26">(O55-N55)/N55</f>
        <v>#DIV/0!</v>
      </c>
    </row>
    <row r="56" spans="1:16" ht="20.100000000000001" customHeight="1">
      <c r="A56" s="38"/>
      <c r="B56" s="19"/>
      <c r="C56" s="140"/>
      <c r="D56" s="247" t="e">
        <f t="shared" si="11"/>
        <v>#DIV/0!</v>
      </c>
      <c r="E56" s="215" t="e">
        <f t="shared" si="12"/>
        <v>#DIV/0!</v>
      </c>
      <c r="F56" s="52" t="e">
        <f t="shared" si="13"/>
        <v>#DIV/0!</v>
      </c>
      <c r="H56" s="19"/>
      <c r="I56" s="140"/>
      <c r="J56" s="247" t="e">
        <f t="shared" si="14"/>
        <v>#DIV/0!</v>
      </c>
      <c r="K56" s="215" t="e">
        <f t="shared" si="15"/>
        <v>#DIV/0!</v>
      </c>
      <c r="L56" s="52" t="e">
        <f t="shared" si="16"/>
        <v>#DIV/0!</v>
      </c>
      <c r="N56" s="40" t="e">
        <f t="shared" ref="N56" si="27">(H56/B56)*10</f>
        <v>#DIV/0!</v>
      </c>
      <c r="O56" s="143" t="e">
        <f t="shared" ref="O56" si="28">(I56/C56)*10</f>
        <v>#DIV/0!</v>
      </c>
      <c r="P56" s="52" t="e">
        <f t="shared" ref="P56" si="29">(O56-N56)/N56</f>
        <v>#DIV/0!</v>
      </c>
    </row>
    <row r="57" spans="1:16" ht="20.100000000000001" customHeight="1">
      <c r="A57" s="38"/>
      <c r="B57" s="19"/>
      <c r="C57" s="140"/>
      <c r="D57" s="247" t="e">
        <f t="shared" si="11"/>
        <v>#DIV/0!</v>
      </c>
      <c r="E57" s="215" t="e">
        <f t="shared" si="12"/>
        <v>#DIV/0!</v>
      </c>
      <c r="F57" s="52" t="e">
        <f t="shared" si="13"/>
        <v>#DIV/0!</v>
      </c>
      <c r="H57" s="19"/>
      <c r="I57" s="140"/>
      <c r="J57" s="247" t="e">
        <f t="shared" si="14"/>
        <v>#DIV/0!</v>
      </c>
      <c r="K57" s="215" t="e">
        <f t="shared" si="15"/>
        <v>#DIV/0!</v>
      </c>
      <c r="L57" s="52" t="e">
        <f t="shared" ref="L57:L58" si="30">(I57-H57)/H57</f>
        <v>#DIV/0!</v>
      </c>
      <c r="N57" s="40" t="e">
        <f t="shared" ref="N57:N58" si="31">(H57/B57)*10</f>
        <v>#DIV/0!</v>
      </c>
      <c r="O57" s="143" t="e">
        <f t="shared" ref="O57:O58" si="32">(I57/C57)*10</f>
        <v>#DIV/0!</v>
      </c>
      <c r="P57" s="52" t="e">
        <f t="shared" ref="P57:P58" si="33">(O57-N57)/N57</f>
        <v>#DIV/0!</v>
      </c>
    </row>
    <row r="58" spans="1:16" ht="20.100000000000001" customHeight="1">
      <c r="A58" s="38"/>
      <c r="B58" s="19"/>
      <c r="C58" s="140"/>
      <c r="D58" s="247" t="e">
        <f t="shared" si="11"/>
        <v>#DIV/0!</v>
      </c>
      <c r="E58" s="215" t="e">
        <f t="shared" si="12"/>
        <v>#DIV/0!</v>
      </c>
      <c r="F58" s="52" t="e">
        <f t="shared" si="13"/>
        <v>#DIV/0!</v>
      </c>
      <c r="H58" s="19"/>
      <c r="I58" s="140"/>
      <c r="J58" s="247" t="e">
        <f t="shared" si="14"/>
        <v>#DIV/0!</v>
      </c>
      <c r="K58" s="215" t="e">
        <f t="shared" si="15"/>
        <v>#DIV/0!</v>
      </c>
      <c r="L58" s="52" t="e">
        <f t="shared" si="30"/>
        <v>#DIV/0!</v>
      </c>
      <c r="N58" s="40" t="e">
        <f t="shared" si="31"/>
        <v>#DIV/0!</v>
      </c>
      <c r="O58" s="143" t="e">
        <f t="shared" si="32"/>
        <v>#DIV/0!</v>
      </c>
      <c r="P58" s="52" t="e">
        <f t="shared" si="33"/>
        <v>#DIV/0!</v>
      </c>
    </row>
    <row r="59" spans="1:16" ht="20.100000000000001" customHeight="1">
      <c r="A59" s="38"/>
      <c r="B59" s="19"/>
      <c r="C59" s="140"/>
      <c r="D59" s="247" t="e">
        <f t="shared" si="11"/>
        <v>#DIV/0!</v>
      </c>
      <c r="E59" s="215" t="e">
        <f t="shared" si="12"/>
        <v>#DIV/0!</v>
      </c>
      <c r="F59" s="52" t="e">
        <f t="shared" si="13"/>
        <v>#DIV/0!</v>
      </c>
      <c r="H59" s="19"/>
      <c r="I59" s="140"/>
      <c r="J59" s="247" t="e">
        <f t="shared" si="14"/>
        <v>#DIV/0!</v>
      </c>
      <c r="K59" s="215" t="e">
        <f t="shared" si="15"/>
        <v>#DIV/0!</v>
      </c>
      <c r="L59" s="52" t="e">
        <f t="shared" si="16"/>
        <v>#DIV/0!</v>
      </c>
      <c r="N59" s="40" t="e">
        <f t="shared" si="9"/>
        <v>#DIV/0!</v>
      </c>
      <c r="O59" s="143" t="e">
        <f t="shared" si="10"/>
        <v>#DIV/0!</v>
      </c>
      <c r="P59" s="52" t="e">
        <f t="shared" si="17"/>
        <v>#DIV/0!</v>
      </c>
    </row>
    <row r="60" spans="1:16" ht="20.100000000000001" customHeight="1">
      <c r="A60" s="38"/>
      <c r="B60" s="19"/>
      <c r="C60" s="140"/>
      <c r="D60" s="247" t="e">
        <f t="shared" si="11"/>
        <v>#DIV/0!</v>
      </c>
      <c r="E60" s="215" t="e">
        <f t="shared" si="12"/>
        <v>#DIV/0!</v>
      </c>
      <c r="F60" s="52" t="e">
        <f t="shared" si="13"/>
        <v>#DIV/0!</v>
      </c>
      <c r="H60" s="19"/>
      <c r="I60" s="140"/>
      <c r="J60" s="247" t="e">
        <f t="shared" si="14"/>
        <v>#DIV/0!</v>
      </c>
      <c r="K60" s="215" t="e">
        <f t="shared" si="15"/>
        <v>#DIV/0!</v>
      </c>
      <c r="L60" s="52" t="e">
        <f t="shared" si="16"/>
        <v>#DIV/0!</v>
      </c>
      <c r="N60" s="40" t="e">
        <f t="shared" si="9"/>
        <v>#DIV/0!</v>
      </c>
      <c r="O60" s="143" t="e">
        <f t="shared" si="10"/>
        <v>#DIV/0!</v>
      </c>
      <c r="P60" s="52" t="e">
        <f t="shared" si="17"/>
        <v>#DIV/0!</v>
      </c>
    </row>
    <row r="61" spans="1:16" ht="20.100000000000001" customHeight="1" thickBot="1">
      <c r="A61" s="8" t="s">
        <v>17</v>
      </c>
      <c r="B61" s="196">
        <f>B62-SUM(B39:B60)</f>
        <v>0</v>
      </c>
      <c r="C61" s="142">
        <f>C62-SUM(C39:C60)</f>
        <v>0</v>
      </c>
      <c r="D61" s="247" t="e">
        <f t="shared" si="11"/>
        <v>#DIV/0!</v>
      </c>
      <c r="E61" s="215" t="e">
        <f t="shared" si="12"/>
        <v>#DIV/0!</v>
      </c>
      <c r="F61" s="52" t="e">
        <f t="shared" si="13"/>
        <v>#DIV/0!</v>
      </c>
      <c r="H61" s="19">
        <f>H62-SUM(H39:H60)</f>
        <v>0</v>
      </c>
      <c r="I61" s="140">
        <f>I62-SUM(I39:I60)</f>
        <v>0</v>
      </c>
      <c r="J61" s="247" t="e">
        <f t="shared" si="14"/>
        <v>#DIV/0!</v>
      </c>
      <c r="K61" s="215" t="e">
        <f t="shared" si="15"/>
        <v>#DIV/0!</v>
      </c>
      <c r="L61" s="52" t="e">
        <f t="shared" si="16"/>
        <v>#DIV/0!</v>
      </c>
      <c r="N61" s="40" t="e">
        <f t="shared" si="9"/>
        <v>#DIV/0!</v>
      </c>
      <c r="O61" s="143" t="e">
        <f t="shared" si="10"/>
        <v>#DIV/0!</v>
      </c>
      <c r="P61" s="52" t="e">
        <f t="shared" si="17"/>
        <v>#DIV/0!</v>
      </c>
    </row>
    <row r="62" spans="1:16" s="1" customFormat="1" ht="26.25" customHeight="1" thickBot="1">
      <c r="A62" s="12" t="s">
        <v>18</v>
      </c>
      <c r="B62" s="17"/>
      <c r="C62" s="145"/>
      <c r="D62" s="253" t="e">
        <f>SUM(D39:D61)</f>
        <v>#DIV/0!</v>
      </c>
      <c r="E62" s="254" t="e">
        <f>SUM(E39:E61)</f>
        <v>#DIV/0!</v>
      </c>
      <c r="F62" s="57" t="e">
        <f t="shared" si="13"/>
        <v>#DIV/0!</v>
      </c>
      <c r="H62" s="17"/>
      <c r="I62" s="145"/>
      <c r="J62" s="253" t="e">
        <f t="shared" si="14"/>
        <v>#DIV/0!</v>
      </c>
      <c r="K62" s="254" t="e">
        <f t="shared" si="15"/>
        <v>#DIV/0!</v>
      </c>
      <c r="L62" s="57" t="e">
        <f t="shared" si="16"/>
        <v>#DIV/0!</v>
      </c>
      <c r="N62" s="37" t="e">
        <f t="shared" si="9"/>
        <v>#DIV/0!</v>
      </c>
      <c r="O62" s="150" t="e">
        <f t="shared" si="10"/>
        <v>#DIV/0!</v>
      </c>
      <c r="P62" s="57" t="e">
        <f t="shared" si="17"/>
        <v>#DIV/0!</v>
      </c>
    </row>
    <row r="64" spans="1:16" ht="15.75" thickBot="1"/>
    <row r="65" spans="1:16">
      <c r="A65" s="484" t="s">
        <v>15</v>
      </c>
      <c r="B65" s="472" t="s">
        <v>1</v>
      </c>
      <c r="C65" s="470"/>
      <c r="D65" s="472" t="s">
        <v>102</v>
      </c>
      <c r="E65" s="470"/>
      <c r="F65" s="130" t="s">
        <v>0</v>
      </c>
      <c r="H65" s="482" t="s">
        <v>19</v>
      </c>
      <c r="I65" s="483"/>
      <c r="J65" s="472" t="s">
        <v>102</v>
      </c>
      <c r="K65" s="473"/>
      <c r="L65" s="130" t="s">
        <v>0</v>
      </c>
      <c r="N65" s="480" t="s">
        <v>22</v>
      </c>
      <c r="O65" s="470"/>
      <c r="P65" s="130" t="s">
        <v>0</v>
      </c>
    </row>
    <row r="66" spans="1:16">
      <c r="A66" s="485"/>
      <c r="B66" s="475" t="str">
        <f>B37</f>
        <v>jan-mar</v>
      </c>
      <c r="C66" s="477"/>
      <c r="D66" s="475" t="str">
        <f>B66</f>
        <v>jan-mar</v>
      </c>
      <c r="E66" s="477"/>
      <c r="F66" s="131" t="str">
        <f>F37</f>
        <v>2026 / 2025</v>
      </c>
      <c r="H66" s="478" t="str">
        <f>B66</f>
        <v>jan-mar</v>
      </c>
      <c r="I66" s="477"/>
      <c r="J66" s="475" t="str">
        <f>B66</f>
        <v>jan-mar</v>
      </c>
      <c r="K66" s="476"/>
      <c r="L66" s="131" t="str">
        <f>F66</f>
        <v>2026 / 2025</v>
      </c>
      <c r="N66" s="478" t="str">
        <f>B66</f>
        <v>jan-mar</v>
      </c>
      <c r="O66" s="476"/>
      <c r="P66" s="131" t="str">
        <f>L66</f>
        <v>2026 / 2025</v>
      </c>
    </row>
    <row r="67" spans="1:16" ht="19.5" customHeight="1" thickBot="1">
      <c r="A67" s="486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1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"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/>
      <c r="B68" s="39"/>
      <c r="C68" s="147"/>
      <c r="D68" s="247" t="e">
        <f>B68/$B$96</f>
        <v>#DIV/0!</v>
      </c>
      <c r="E68" s="246" t="e">
        <f>C68/$C$96</f>
        <v>#DIV/0!</v>
      </c>
      <c r="F68" s="61" t="e">
        <f>(C68-B68)/B68</f>
        <v>#DIV/0!</v>
      </c>
      <c r="H68" s="19"/>
      <c r="I68" s="147"/>
      <c r="J68" s="245" t="e">
        <f>H68/$H$96</f>
        <v>#DIV/0!</v>
      </c>
      <c r="K68" s="246" t="e">
        <f>I68/$I$96</f>
        <v>#DIV/0!</v>
      </c>
      <c r="L68" s="58" t="e">
        <f>(I68-H68)/H68</f>
        <v>#DIV/0!</v>
      </c>
      <c r="N68" s="41" t="e">
        <f t="shared" ref="N68:N96" si="34">(H68/B68)*10</f>
        <v>#DIV/0!</v>
      </c>
      <c r="O68" s="149" t="e">
        <f t="shared" ref="O68:O96" si="35">(I68/C68)*10</f>
        <v>#DIV/0!</v>
      </c>
      <c r="P68" s="61" t="e">
        <f>(O68-N68)/N68</f>
        <v>#DIV/0!</v>
      </c>
    </row>
    <row r="69" spans="1:16" ht="20.100000000000001" customHeight="1">
      <c r="A69" s="38"/>
      <c r="B69" s="19"/>
      <c r="C69" s="140"/>
      <c r="D69" s="247" t="e">
        <f t="shared" ref="D69:D95" si="36">B69/$B$96</f>
        <v>#DIV/0!</v>
      </c>
      <c r="E69" s="215" t="e">
        <f t="shared" ref="E69:E95" si="37">C69/$C$96</f>
        <v>#DIV/0!</v>
      </c>
      <c r="F69" s="52" t="e">
        <f t="shared" ref="F69:F96" si="38">(C69-B69)/B69</f>
        <v>#DIV/0!</v>
      </c>
      <c r="H69" s="19"/>
      <c r="I69" s="140"/>
      <c r="J69" s="214" t="e">
        <f t="shared" ref="J69:J96" si="39">H69/$H$96</f>
        <v>#DIV/0!</v>
      </c>
      <c r="K69" s="215" t="e">
        <f t="shared" ref="K69:K96" si="40">I69/$I$96</f>
        <v>#DIV/0!</v>
      </c>
      <c r="L69" s="59" t="e">
        <f t="shared" ref="L69:L96" si="41">(I69-H69)/H69</f>
        <v>#DIV/0!</v>
      </c>
      <c r="N69" s="40" t="e">
        <f t="shared" si="34"/>
        <v>#DIV/0!</v>
      </c>
      <c r="O69" s="143" t="e">
        <f t="shared" si="35"/>
        <v>#DIV/0!</v>
      </c>
      <c r="P69" s="52" t="e">
        <f t="shared" ref="P69:P96" si="42">(O69-N69)/N69</f>
        <v>#DIV/0!</v>
      </c>
    </row>
    <row r="70" spans="1:16" ht="20.100000000000001" customHeight="1">
      <c r="A70" s="38"/>
      <c r="B70" s="19"/>
      <c r="C70" s="140"/>
      <c r="D70" s="247" t="e">
        <f t="shared" si="36"/>
        <v>#DIV/0!</v>
      </c>
      <c r="E70" s="215" t="e">
        <f t="shared" si="37"/>
        <v>#DIV/0!</v>
      </c>
      <c r="F70" s="52" t="e">
        <f t="shared" si="38"/>
        <v>#DIV/0!</v>
      </c>
      <c r="H70" s="19"/>
      <c r="I70" s="140"/>
      <c r="J70" s="214" t="e">
        <f t="shared" si="39"/>
        <v>#DIV/0!</v>
      </c>
      <c r="K70" s="215" t="e">
        <f t="shared" si="40"/>
        <v>#DIV/0!</v>
      </c>
      <c r="L70" s="59" t="e">
        <f t="shared" si="41"/>
        <v>#DIV/0!</v>
      </c>
      <c r="N70" s="40" t="e">
        <f t="shared" si="34"/>
        <v>#DIV/0!</v>
      </c>
      <c r="O70" s="143" t="e">
        <f t="shared" si="35"/>
        <v>#DIV/0!</v>
      </c>
      <c r="P70" s="52" t="e">
        <f t="shared" si="42"/>
        <v>#DIV/0!</v>
      </c>
    </row>
    <row r="71" spans="1:16" ht="20.100000000000001" customHeight="1">
      <c r="A71" s="38"/>
      <c r="B71" s="19"/>
      <c r="C71" s="140"/>
      <c r="D71" s="247" t="e">
        <f t="shared" si="36"/>
        <v>#DIV/0!</v>
      </c>
      <c r="E71" s="215" t="e">
        <f t="shared" si="37"/>
        <v>#DIV/0!</v>
      </c>
      <c r="F71" s="52" t="e">
        <f t="shared" si="38"/>
        <v>#DIV/0!</v>
      </c>
      <c r="H71" s="19"/>
      <c r="I71" s="140"/>
      <c r="J71" s="214" t="e">
        <f t="shared" si="39"/>
        <v>#DIV/0!</v>
      </c>
      <c r="K71" s="215" t="e">
        <f t="shared" si="40"/>
        <v>#DIV/0!</v>
      </c>
      <c r="L71" s="59" t="e">
        <f t="shared" si="41"/>
        <v>#DIV/0!</v>
      </c>
      <c r="N71" s="40" t="e">
        <f t="shared" si="34"/>
        <v>#DIV/0!</v>
      </c>
      <c r="O71" s="143" t="e">
        <f t="shared" si="35"/>
        <v>#DIV/0!</v>
      </c>
      <c r="P71" s="52" t="e">
        <f t="shared" si="42"/>
        <v>#DIV/0!</v>
      </c>
    </row>
    <row r="72" spans="1:16" ht="20.100000000000001" customHeight="1">
      <c r="A72" s="38"/>
      <c r="B72" s="19"/>
      <c r="C72" s="140"/>
      <c r="D72" s="247" t="e">
        <f t="shared" si="36"/>
        <v>#DIV/0!</v>
      </c>
      <c r="E72" s="215" t="e">
        <f t="shared" si="37"/>
        <v>#DIV/0!</v>
      </c>
      <c r="F72" s="52" t="e">
        <f t="shared" si="38"/>
        <v>#DIV/0!</v>
      </c>
      <c r="H72" s="19"/>
      <c r="I72" s="140"/>
      <c r="J72" s="214" t="e">
        <f t="shared" si="39"/>
        <v>#DIV/0!</v>
      </c>
      <c r="K72" s="215" t="e">
        <f t="shared" si="40"/>
        <v>#DIV/0!</v>
      </c>
      <c r="L72" s="59" t="e">
        <f t="shared" si="41"/>
        <v>#DIV/0!</v>
      </c>
      <c r="N72" s="40" t="e">
        <f t="shared" si="34"/>
        <v>#DIV/0!</v>
      </c>
      <c r="O72" s="143" t="e">
        <f t="shared" si="35"/>
        <v>#DIV/0!</v>
      </c>
      <c r="P72" s="52" t="e">
        <f t="shared" si="42"/>
        <v>#DIV/0!</v>
      </c>
    </row>
    <row r="73" spans="1:16" ht="20.100000000000001" customHeight="1">
      <c r="A73" s="38"/>
      <c r="B73" s="19"/>
      <c r="C73" s="140"/>
      <c r="D73" s="247" t="e">
        <f t="shared" si="36"/>
        <v>#DIV/0!</v>
      </c>
      <c r="E73" s="215" t="e">
        <f t="shared" si="37"/>
        <v>#DIV/0!</v>
      </c>
      <c r="F73" s="52" t="e">
        <f t="shared" si="38"/>
        <v>#DIV/0!</v>
      </c>
      <c r="H73" s="19"/>
      <c r="I73" s="140"/>
      <c r="J73" s="214" t="e">
        <f t="shared" si="39"/>
        <v>#DIV/0!</v>
      </c>
      <c r="K73" s="215" t="e">
        <f t="shared" si="40"/>
        <v>#DIV/0!</v>
      </c>
      <c r="L73" s="59" t="e">
        <f t="shared" si="41"/>
        <v>#DIV/0!</v>
      </c>
      <c r="N73" s="40" t="e">
        <f t="shared" si="34"/>
        <v>#DIV/0!</v>
      </c>
      <c r="O73" s="143" t="e">
        <f t="shared" si="35"/>
        <v>#DIV/0!</v>
      </c>
      <c r="P73" s="52" t="e">
        <f t="shared" si="42"/>
        <v>#DIV/0!</v>
      </c>
    </row>
    <row r="74" spans="1:16" ht="20.100000000000001" customHeight="1">
      <c r="A74" s="38"/>
      <c r="B74" s="19"/>
      <c r="C74" s="140"/>
      <c r="D74" s="247" t="e">
        <f t="shared" si="36"/>
        <v>#DIV/0!</v>
      </c>
      <c r="E74" s="215" t="e">
        <f t="shared" si="37"/>
        <v>#DIV/0!</v>
      </c>
      <c r="F74" s="52" t="e">
        <f t="shared" si="38"/>
        <v>#DIV/0!</v>
      </c>
      <c r="H74" s="19"/>
      <c r="I74" s="140"/>
      <c r="J74" s="214" t="e">
        <f t="shared" si="39"/>
        <v>#DIV/0!</v>
      </c>
      <c r="K74" s="215" t="e">
        <f t="shared" si="40"/>
        <v>#DIV/0!</v>
      </c>
      <c r="L74" s="59" t="e">
        <f t="shared" si="41"/>
        <v>#DIV/0!</v>
      </c>
      <c r="N74" s="40" t="e">
        <f t="shared" si="34"/>
        <v>#DIV/0!</v>
      </c>
      <c r="O74" s="143" t="e">
        <f t="shared" si="35"/>
        <v>#DIV/0!</v>
      </c>
      <c r="P74" s="52" t="e">
        <f t="shared" si="42"/>
        <v>#DIV/0!</v>
      </c>
    </row>
    <row r="75" spans="1:16" ht="20.100000000000001" customHeight="1">
      <c r="A75" s="38"/>
      <c r="B75" s="19"/>
      <c r="C75" s="140"/>
      <c r="D75" s="247" t="e">
        <f t="shared" si="36"/>
        <v>#DIV/0!</v>
      </c>
      <c r="E75" s="215" t="e">
        <f t="shared" si="37"/>
        <v>#DIV/0!</v>
      </c>
      <c r="F75" s="52" t="e">
        <f t="shared" si="38"/>
        <v>#DIV/0!</v>
      </c>
      <c r="H75" s="19"/>
      <c r="I75" s="140"/>
      <c r="J75" s="214" t="e">
        <f t="shared" si="39"/>
        <v>#DIV/0!</v>
      </c>
      <c r="K75" s="215" t="e">
        <f t="shared" si="40"/>
        <v>#DIV/0!</v>
      </c>
      <c r="L75" s="59" t="e">
        <f t="shared" si="41"/>
        <v>#DIV/0!</v>
      </c>
      <c r="N75" s="40" t="e">
        <f t="shared" si="34"/>
        <v>#DIV/0!</v>
      </c>
      <c r="O75" s="143" t="e">
        <f t="shared" si="35"/>
        <v>#DIV/0!</v>
      </c>
      <c r="P75" s="52" t="e">
        <f t="shared" si="42"/>
        <v>#DIV/0!</v>
      </c>
    </row>
    <row r="76" spans="1:16" ht="20.100000000000001" customHeight="1">
      <c r="A76" s="38"/>
      <c r="B76" s="19"/>
      <c r="C76" s="140"/>
      <c r="D76" s="247" t="e">
        <f t="shared" si="36"/>
        <v>#DIV/0!</v>
      </c>
      <c r="E76" s="215" t="e">
        <f t="shared" si="37"/>
        <v>#DIV/0!</v>
      </c>
      <c r="F76" s="52" t="e">
        <f t="shared" si="38"/>
        <v>#DIV/0!</v>
      </c>
      <c r="H76" s="19"/>
      <c r="I76" s="140"/>
      <c r="J76" s="214" t="e">
        <f t="shared" si="39"/>
        <v>#DIV/0!</v>
      </c>
      <c r="K76" s="215" t="e">
        <f t="shared" si="40"/>
        <v>#DIV/0!</v>
      </c>
      <c r="L76" s="59" t="e">
        <f t="shared" si="41"/>
        <v>#DIV/0!</v>
      </c>
      <c r="N76" s="40" t="e">
        <f t="shared" si="34"/>
        <v>#DIV/0!</v>
      </c>
      <c r="O76" s="143" t="e">
        <f t="shared" si="35"/>
        <v>#DIV/0!</v>
      </c>
      <c r="P76" s="52" t="e">
        <f t="shared" si="42"/>
        <v>#DIV/0!</v>
      </c>
    </row>
    <row r="77" spans="1:16" ht="20.100000000000001" customHeight="1">
      <c r="A77" s="38"/>
      <c r="B77" s="19"/>
      <c r="C77" s="140"/>
      <c r="D77" s="247" t="e">
        <f t="shared" si="36"/>
        <v>#DIV/0!</v>
      </c>
      <c r="E77" s="215" t="e">
        <f t="shared" si="37"/>
        <v>#DIV/0!</v>
      </c>
      <c r="F77" s="52" t="e">
        <f t="shared" si="38"/>
        <v>#DIV/0!</v>
      </c>
      <c r="H77" s="19"/>
      <c r="I77" s="140"/>
      <c r="J77" s="214" t="e">
        <f t="shared" si="39"/>
        <v>#DIV/0!</v>
      </c>
      <c r="K77" s="215" t="e">
        <f t="shared" si="40"/>
        <v>#DIV/0!</v>
      </c>
      <c r="L77" s="59" t="e">
        <f t="shared" si="41"/>
        <v>#DIV/0!</v>
      </c>
      <c r="N77" s="40" t="e">
        <f t="shared" si="34"/>
        <v>#DIV/0!</v>
      </c>
      <c r="O77" s="143" t="e">
        <f t="shared" si="35"/>
        <v>#DIV/0!</v>
      </c>
      <c r="P77" s="52" t="e">
        <f t="shared" si="42"/>
        <v>#DIV/0!</v>
      </c>
    </row>
    <row r="78" spans="1:16" ht="20.100000000000001" customHeight="1">
      <c r="A78" s="38"/>
      <c r="B78" s="19"/>
      <c r="C78" s="140"/>
      <c r="D78" s="247" t="e">
        <f t="shared" si="36"/>
        <v>#DIV/0!</v>
      </c>
      <c r="E78" s="215" t="e">
        <f t="shared" si="37"/>
        <v>#DIV/0!</v>
      </c>
      <c r="F78" s="52" t="e">
        <f t="shared" si="38"/>
        <v>#DIV/0!</v>
      </c>
      <c r="H78" s="19"/>
      <c r="I78" s="140"/>
      <c r="J78" s="214" t="e">
        <f t="shared" si="39"/>
        <v>#DIV/0!</v>
      </c>
      <c r="K78" s="215" t="e">
        <f t="shared" si="40"/>
        <v>#DIV/0!</v>
      </c>
      <c r="L78" s="59" t="e">
        <f t="shared" si="41"/>
        <v>#DIV/0!</v>
      </c>
      <c r="N78" s="40" t="e">
        <f t="shared" si="34"/>
        <v>#DIV/0!</v>
      </c>
      <c r="O78" s="143" t="e">
        <f t="shared" si="35"/>
        <v>#DIV/0!</v>
      </c>
      <c r="P78" s="52" t="e">
        <f t="shared" si="42"/>
        <v>#DIV/0!</v>
      </c>
    </row>
    <row r="79" spans="1:16" ht="20.100000000000001" customHeight="1">
      <c r="A79" s="38"/>
      <c r="B79" s="19"/>
      <c r="C79" s="140"/>
      <c r="D79" s="247" t="e">
        <f t="shared" si="36"/>
        <v>#DIV/0!</v>
      </c>
      <c r="E79" s="215" t="e">
        <f t="shared" si="37"/>
        <v>#DIV/0!</v>
      </c>
      <c r="F79" s="52" t="e">
        <f t="shared" si="38"/>
        <v>#DIV/0!</v>
      </c>
      <c r="H79" s="19"/>
      <c r="I79" s="140"/>
      <c r="J79" s="214" t="e">
        <f t="shared" si="39"/>
        <v>#DIV/0!</v>
      </c>
      <c r="K79" s="215" t="e">
        <f t="shared" si="40"/>
        <v>#DIV/0!</v>
      </c>
      <c r="L79" s="59" t="e">
        <f t="shared" si="41"/>
        <v>#DIV/0!</v>
      </c>
      <c r="N79" s="40" t="e">
        <f t="shared" si="34"/>
        <v>#DIV/0!</v>
      </c>
      <c r="O79" s="143" t="e">
        <f t="shared" si="35"/>
        <v>#DIV/0!</v>
      </c>
      <c r="P79" s="52" t="e">
        <f t="shared" si="42"/>
        <v>#DIV/0!</v>
      </c>
    </row>
    <row r="80" spans="1:16" ht="20.100000000000001" customHeight="1">
      <c r="A80" s="38"/>
      <c r="B80" s="19"/>
      <c r="C80" s="140"/>
      <c r="D80" s="247" t="e">
        <f t="shared" si="36"/>
        <v>#DIV/0!</v>
      </c>
      <c r="E80" s="215" t="e">
        <f t="shared" si="37"/>
        <v>#DIV/0!</v>
      </c>
      <c r="F80" s="52" t="e">
        <f t="shared" si="38"/>
        <v>#DIV/0!</v>
      </c>
      <c r="H80" s="19"/>
      <c r="I80" s="140"/>
      <c r="J80" s="214" t="e">
        <f t="shared" si="39"/>
        <v>#DIV/0!</v>
      </c>
      <c r="K80" s="215" t="e">
        <f t="shared" si="40"/>
        <v>#DIV/0!</v>
      </c>
      <c r="L80" s="59" t="e">
        <f t="shared" si="41"/>
        <v>#DIV/0!</v>
      </c>
      <c r="N80" s="40" t="e">
        <f t="shared" si="34"/>
        <v>#DIV/0!</v>
      </c>
      <c r="O80" s="143" t="e">
        <f t="shared" si="35"/>
        <v>#DIV/0!</v>
      </c>
      <c r="P80" s="52" t="e">
        <f t="shared" si="42"/>
        <v>#DIV/0!</v>
      </c>
    </row>
    <row r="81" spans="1:16" ht="20.100000000000001" customHeight="1">
      <c r="A81" s="38"/>
      <c r="B81" s="19"/>
      <c r="C81" s="140"/>
      <c r="D81" s="247" t="e">
        <f t="shared" si="36"/>
        <v>#DIV/0!</v>
      </c>
      <c r="E81" s="215" t="e">
        <f t="shared" si="37"/>
        <v>#DIV/0!</v>
      </c>
      <c r="F81" s="52" t="e">
        <f t="shared" ref="F81:F86" si="43">(C81-B81)/B81</f>
        <v>#DIV/0!</v>
      </c>
      <c r="H81" s="19"/>
      <c r="I81" s="140"/>
      <c r="J81" s="214" t="e">
        <f t="shared" si="39"/>
        <v>#DIV/0!</v>
      </c>
      <c r="K81" s="215" t="e">
        <f t="shared" si="40"/>
        <v>#DIV/0!</v>
      </c>
      <c r="L81" s="59" t="e">
        <f>(I81-H81)/H81</f>
        <v>#DIV/0!</v>
      </c>
      <c r="N81" s="40" t="e">
        <f t="shared" si="34"/>
        <v>#DIV/0!</v>
      </c>
      <c r="O81" s="143" t="e">
        <f t="shared" si="35"/>
        <v>#DIV/0!</v>
      </c>
      <c r="P81" s="52" t="e">
        <f>(O81-N81)/N81</f>
        <v>#DIV/0!</v>
      </c>
    </row>
    <row r="82" spans="1:16" ht="20.100000000000001" customHeight="1">
      <c r="A82" s="38"/>
      <c r="B82" s="19"/>
      <c r="C82" s="140"/>
      <c r="D82" s="247" t="e">
        <f t="shared" si="36"/>
        <v>#DIV/0!</v>
      </c>
      <c r="E82" s="215" t="e">
        <f t="shared" si="37"/>
        <v>#DIV/0!</v>
      </c>
      <c r="F82" s="52" t="e">
        <f>(C82-B82)/B82</f>
        <v>#DIV/0!</v>
      </c>
      <c r="H82" s="19"/>
      <c r="I82" s="140"/>
      <c r="J82" s="214" t="e">
        <f t="shared" si="39"/>
        <v>#DIV/0!</v>
      </c>
      <c r="K82" s="215" t="e">
        <f t="shared" si="40"/>
        <v>#DIV/0!</v>
      </c>
      <c r="L82" s="59" t="e">
        <f>(I82-H82)/H82</f>
        <v>#DIV/0!</v>
      </c>
      <c r="N82" s="40" t="e">
        <f t="shared" si="34"/>
        <v>#DIV/0!</v>
      </c>
      <c r="O82" s="143" t="e">
        <f t="shared" si="35"/>
        <v>#DIV/0!</v>
      </c>
      <c r="P82" s="52" t="e">
        <f>(O82-N82)/N82</f>
        <v>#DIV/0!</v>
      </c>
    </row>
    <row r="83" spans="1:16" ht="20.100000000000001" customHeight="1">
      <c r="A83" s="38"/>
      <c r="B83" s="19"/>
      <c r="C83" s="140"/>
      <c r="D83" s="247" t="e">
        <f t="shared" si="36"/>
        <v>#DIV/0!</v>
      </c>
      <c r="E83" s="215" t="e">
        <f t="shared" si="37"/>
        <v>#DIV/0!</v>
      </c>
      <c r="F83" s="52" t="e">
        <f>(C83-B83)/B83</f>
        <v>#DIV/0!</v>
      </c>
      <c r="H83" s="19"/>
      <c r="I83" s="140"/>
      <c r="J83" s="214" t="e">
        <f t="shared" si="39"/>
        <v>#DIV/0!</v>
      </c>
      <c r="K83" s="215" t="e">
        <f t="shared" si="40"/>
        <v>#DIV/0!</v>
      </c>
      <c r="L83" s="59" t="e">
        <f>(I83-H83)/H83</f>
        <v>#DIV/0!</v>
      </c>
      <c r="N83" s="40" t="e">
        <f t="shared" si="34"/>
        <v>#DIV/0!</v>
      </c>
      <c r="O83" s="143" t="e">
        <f t="shared" si="35"/>
        <v>#DIV/0!</v>
      </c>
      <c r="P83" s="52" t="e">
        <f>(O83-N83)/N83</f>
        <v>#DIV/0!</v>
      </c>
    </row>
    <row r="84" spans="1:16" ht="20.100000000000001" customHeight="1">
      <c r="A84" s="38"/>
      <c r="B84" s="19"/>
      <c r="C84" s="140"/>
      <c r="D84" s="247" t="e">
        <f t="shared" si="36"/>
        <v>#DIV/0!</v>
      </c>
      <c r="E84" s="215" t="e">
        <f t="shared" si="37"/>
        <v>#DIV/0!</v>
      </c>
      <c r="F84" s="52" t="e">
        <f t="shared" si="43"/>
        <v>#DIV/0!</v>
      </c>
      <c r="H84" s="19"/>
      <c r="I84" s="140"/>
      <c r="J84" s="214" t="e">
        <f t="shared" si="39"/>
        <v>#DIV/0!</v>
      </c>
      <c r="K84" s="215" t="e">
        <f t="shared" si="40"/>
        <v>#DIV/0!</v>
      </c>
      <c r="L84" s="59" t="e">
        <f t="shared" si="41"/>
        <v>#DIV/0!</v>
      </c>
      <c r="N84" s="40" t="e">
        <f t="shared" si="34"/>
        <v>#DIV/0!</v>
      </c>
      <c r="O84" s="143" t="e">
        <f t="shared" si="35"/>
        <v>#DIV/0!</v>
      </c>
      <c r="P84" s="52" t="e">
        <f t="shared" si="42"/>
        <v>#DIV/0!</v>
      </c>
    </row>
    <row r="85" spans="1:16" ht="20.100000000000001" customHeight="1">
      <c r="A85" s="38"/>
      <c r="B85" s="19"/>
      <c r="C85" s="140"/>
      <c r="D85" s="247" t="e">
        <f t="shared" si="36"/>
        <v>#DIV/0!</v>
      </c>
      <c r="E85" s="215" t="e">
        <f t="shared" si="37"/>
        <v>#DIV/0!</v>
      </c>
      <c r="F85" s="52" t="e">
        <f t="shared" si="43"/>
        <v>#DIV/0!</v>
      </c>
      <c r="H85" s="19"/>
      <c r="I85" s="140"/>
      <c r="J85" s="214" t="e">
        <f t="shared" si="39"/>
        <v>#DIV/0!</v>
      </c>
      <c r="K85" s="215" t="e">
        <f t="shared" si="40"/>
        <v>#DIV/0!</v>
      </c>
      <c r="L85" s="59" t="e">
        <f t="shared" si="41"/>
        <v>#DIV/0!</v>
      </c>
      <c r="N85" s="40" t="e">
        <f t="shared" si="34"/>
        <v>#DIV/0!</v>
      </c>
      <c r="O85" s="143" t="e">
        <f t="shared" si="35"/>
        <v>#DIV/0!</v>
      </c>
      <c r="P85" s="52" t="e">
        <f t="shared" si="42"/>
        <v>#DIV/0!</v>
      </c>
    </row>
    <row r="86" spans="1:16" ht="20.100000000000001" customHeight="1">
      <c r="A86" s="38"/>
      <c r="B86" s="19"/>
      <c r="C86" s="140"/>
      <c r="D86" s="247" t="e">
        <f t="shared" si="36"/>
        <v>#DIV/0!</v>
      </c>
      <c r="E86" s="215" t="e">
        <f t="shared" si="37"/>
        <v>#DIV/0!</v>
      </c>
      <c r="F86" s="52" t="e">
        <f t="shared" si="43"/>
        <v>#DIV/0!</v>
      </c>
      <c r="H86" s="19"/>
      <c r="I86" s="140"/>
      <c r="J86" s="214" t="e">
        <f t="shared" si="39"/>
        <v>#DIV/0!</v>
      </c>
      <c r="K86" s="215" t="e">
        <f t="shared" si="40"/>
        <v>#DIV/0!</v>
      </c>
      <c r="L86" s="59" t="e">
        <f t="shared" si="41"/>
        <v>#DIV/0!</v>
      </c>
      <c r="N86" s="40" t="e">
        <f t="shared" si="34"/>
        <v>#DIV/0!</v>
      </c>
      <c r="O86" s="143" t="e">
        <f t="shared" si="35"/>
        <v>#DIV/0!</v>
      </c>
      <c r="P86" s="52" t="e">
        <f t="shared" si="42"/>
        <v>#DIV/0!</v>
      </c>
    </row>
    <row r="87" spans="1:16" ht="20.100000000000001" customHeight="1">
      <c r="A87" s="38"/>
      <c r="B87" s="19"/>
      <c r="C87" s="140"/>
      <c r="D87" s="247" t="e">
        <f t="shared" si="36"/>
        <v>#DIV/0!</v>
      </c>
      <c r="E87" s="215" t="e">
        <f t="shared" si="37"/>
        <v>#DIV/0!</v>
      </c>
      <c r="F87" s="52" t="e">
        <f t="shared" ref="F87:F88" si="44">(C87-B87)/B87</f>
        <v>#DIV/0!</v>
      </c>
      <c r="H87" s="19"/>
      <c r="I87" s="140"/>
      <c r="J87" s="214" t="e">
        <f t="shared" si="39"/>
        <v>#DIV/0!</v>
      </c>
      <c r="K87" s="215" t="e">
        <f t="shared" si="40"/>
        <v>#DIV/0!</v>
      </c>
      <c r="L87" s="59" t="e">
        <f t="shared" ref="L87:L88" si="45">(I87-H87)/H87</f>
        <v>#DIV/0!</v>
      </c>
      <c r="N87" s="40" t="e">
        <f t="shared" si="34"/>
        <v>#DIV/0!</v>
      </c>
      <c r="O87" s="143" t="e">
        <f t="shared" si="35"/>
        <v>#DIV/0!</v>
      </c>
      <c r="P87" s="52" t="e">
        <f t="shared" ref="P87:P88" si="46">(O87-N87)/N87</f>
        <v>#DIV/0!</v>
      </c>
    </row>
    <row r="88" spans="1:16" ht="20.100000000000001" customHeight="1">
      <c r="A88" s="38"/>
      <c r="B88" s="19"/>
      <c r="C88" s="140"/>
      <c r="D88" s="247" t="e">
        <f t="shared" si="36"/>
        <v>#DIV/0!</v>
      </c>
      <c r="E88" s="215" t="e">
        <f t="shared" si="37"/>
        <v>#DIV/0!</v>
      </c>
      <c r="F88" s="52" t="e">
        <f t="shared" si="44"/>
        <v>#DIV/0!</v>
      </c>
      <c r="H88" s="19"/>
      <c r="I88" s="140"/>
      <c r="J88" s="214" t="e">
        <f t="shared" si="39"/>
        <v>#DIV/0!</v>
      </c>
      <c r="K88" s="215" t="e">
        <f t="shared" si="40"/>
        <v>#DIV/0!</v>
      </c>
      <c r="L88" s="59" t="e">
        <f t="shared" si="45"/>
        <v>#DIV/0!</v>
      </c>
      <c r="N88" s="40" t="e">
        <f t="shared" si="34"/>
        <v>#DIV/0!</v>
      </c>
      <c r="O88" s="143" t="e">
        <f t="shared" si="35"/>
        <v>#DIV/0!</v>
      </c>
      <c r="P88" s="52" t="e">
        <f t="shared" si="46"/>
        <v>#DIV/0!</v>
      </c>
    </row>
    <row r="89" spans="1:16" ht="20.100000000000001" customHeight="1">
      <c r="A89" s="38"/>
      <c r="B89" s="19"/>
      <c r="C89" s="140"/>
      <c r="D89" s="247" t="e">
        <f t="shared" si="36"/>
        <v>#DIV/0!</v>
      </c>
      <c r="E89" s="215" t="e">
        <f t="shared" si="37"/>
        <v>#DIV/0!</v>
      </c>
      <c r="F89" s="52" t="e">
        <f t="shared" ref="F89:F94" si="47">(C89-B89)/B89</f>
        <v>#DIV/0!</v>
      </c>
      <c r="H89" s="19"/>
      <c r="I89" s="140"/>
      <c r="J89" s="214" t="e">
        <f t="shared" si="39"/>
        <v>#DIV/0!</v>
      </c>
      <c r="K89" s="215" t="e">
        <f t="shared" si="40"/>
        <v>#DIV/0!</v>
      </c>
      <c r="L89" s="59" t="e">
        <f t="shared" ref="L89:L94" si="48">(I89-H89)/H89</f>
        <v>#DIV/0!</v>
      </c>
      <c r="N89" s="40" t="e">
        <f t="shared" si="34"/>
        <v>#DIV/0!</v>
      </c>
      <c r="O89" s="143" t="e">
        <f t="shared" si="35"/>
        <v>#DIV/0!</v>
      </c>
      <c r="P89" s="52" t="e">
        <f t="shared" ref="P89:P92" si="49">(O89-N89)/N89</f>
        <v>#DIV/0!</v>
      </c>
    </row>
    <row r="90" spans="1:16" ht="20.100000000000001" customHeight="1">
      <c r="A90" s="38"/>
      <c r="B90" s="19"/>
      <c r="C90" s="140"/>
      <c r="D90" s="247" t="e">
        <f t="shared" si="36"/>
        <v>#DIV/0!</v>
      </c>
      <c r="E90" s="215" t="e">
        <f t="shared" si="37"/>
        <v>#DIV/0!</v>
      </c>
      <c r="F90" s="52" t="e">
        <f t="shared" si="47"/>
        <v>#DIV/0!</v>
      </c>
      <c r="H90" s="19"/>
      <c r="I90" s="140"/>
      <c r="J90" s="214" t="e">
        <f t="shared" si="39"/>
        <v>#DIV/0!</v>
      </c>
      <c r="K90" s="215" t="e">
        <f t="shared" si="40"/>
        <v>#DIV/0!</v>
      </c>
      <c r="L90" s="59" t="e">
        <f t="shared" si="48"/>
        <v>#DIV/0!</v>
      </c>
      <c r="N90" s="40" t="e">
        <f t="shared" si="34"/>
        <v>#DIV/0!</v>
      </c>
      <c r="O90" s="143" t="e">
        <f t="shared" si="35"/>
        <v>#DIV/0!</v>
      </c>
      <c r="P90" s="52" t="e">
        <f t="shared" si="49"/>
        <v>#DIV/0!</v>
      </c>
    </row>
    <row r="91" spans="1:16" ht="20.100000000000001" customHeight="1">
      <c r="A91" s="38"/>
      <c r="B91" s="19"/>
      <c r="C91" s="140"/>
      <c r="D91" s="247" t="e">
        <f t="shared" si="36"/>
        <v>#DIV/0!</v>
      </c>
      <c r="E91" s="215" t="e">
        <f t="shared" si="37"/>
        <v>#DIV/0!</v>
      </c>
      <c r="F91" s="52" t="e">
        <f t="shared" si="47"/>
        <v>#DIV/0!</v>
      </c>
      <c r="H91" s="19"/>
      <c r="I91" s="140"/>
      <c r="J91" s="214" t="e">
        <f t="shared" si="39"/>
        <v>#DIV/0!</v>
      </c>
      <c r="K91" s="215" t="e">
        <f t="shared" si="40"/>
        <v>#DIV/0!</v>
      </c>
      <c r="L91" s="59" t="e">
        <f t="shared" si="48"/>
        <v>#DIV/0!</v>
      </c>
      <c r="N91" s="40" t="e">
        <f t="shared" si="34"/>
        <v>#DIV/0!</v>
      </c>
      <c r="O91" s="143" t="e">
        <f t="shared" si="35"/>
        <v>#DIV/0!</v>
      </c>
      <c r="P91" s="52" t="e">
        <f t="shared" si="49"/>
        <v>#DIV/0!</v>
      </c>
    </row>
    <row r="92" spans="1:16" ht="20.100000000000001" customHeight="1">
      <c r="A92" s="38"/>
      <c r="B92" s="19"/>
      <c r="C92" s="140"/>
      <c r="D92" s="247" t="e">
        <f t="shared" si="36"/>
        <v>#DIV/0!</v>
      </c>
      <c r="E92" s="215" t="e">
        <f t="shared" si="37"/>
        <v>#DIV/0!</v>
      </c>
      <c r="F92" s="52" t="e">
        <f t="shared" si="47"/>
        <v>#DIV/0!</v>
      </c>
      <c r="H92" s="19"/>
      <c r="I92" s="140"/>
      <c r="J92" s="214" t="e">
        <f t="shared" si="39"/>
        <v>#DIV/0!</v>
      </c>
      <c r="K92" s="215" t="e">
        <f t="shared" si="40"/>
        <v>#DIV/0!</v>
      </c>
      <c r="L92" s="59" t="e">
        <f t="shared" si="48"/>
        <v>#DIV/0!</v>
      </c>
      <c r="N92" s="40" t="e">
        <f t="shared" si="34"/>
        <v>#DIV/0!</v>
      </c>
      <c r="O92" s="143" t="e">
        <f t="shared" si="35"/>
        <v>#DIV/0!</v>
      </c>
      <c r="P92" s="52" t="e">
        <f t="shared" si="49"/>
        <v>#DIV/0!</v>
      </c>
    </row>
    <row r="93" spans="1:16" ht="20.100000000000001" customHeight="1">
      <c r="A93" s="38"/>
      <c r="B93" s="19"/>
      <c r="C93" s="140"/>
      <c r="D93" s="247" t="e">
        <f t="shared" si="36"/>
        <v>#DIV/0!</v>
      </c>
      <c r="E93" s="215" t="e">
        <f t="shared" si="37"/>
        <v>#DIV/0!</v>
      </c>
      <c r="F93" s="52" t="e">
        <f t="shared" si="47"/>
        <v>#DIV/0!</v>
      </c>
      <c r="H93" s="19"/>
      <c r="I93" s="140"/>
      <c r="J93" s="214" t="e">
        <f t="shared" si="39"/>
        <v>#DIV/0!</v>
      </c>
      <c r="K93" s="215" t="e">
        <f t="shared" si="40"/>
        <v>#DIV/0!</v>
      </c>
      <c r="L93" s="59" t="e">
        <f t="shared" si="48"/>
        <v>#DIV/0!</v>
      </c>
      <c r="N93" s="40" t="e">
        <f t="shared" ref="N93:N94" si="50">(H93/B93)*10</f>
        <v>#DIV/0!</v>
      </c>
      <c r="O93" s="143" t="e">
        <f t="shared" ref="O93:O94" si="51">(I93/C93)*10</f>
        <v>#DIV/0!</v>
      </c>
      <c r="P93" s="52" t="e">
        <f t="shared" ref="P93:P94" si="52">(O93-N93)/N93</f>
        <v>#DIV/0!</v>
      </c>
    </row>
    <row r="94" spans="1:16" ht="20.100000000000001" customHeight="1">
      <c r="A94" s="38"/>
      <c r="B94" s="19"/>
      <c r="C94" s="140"/>
      <c r="D94" s="247" t="e">
        <f t="shared" si="36"/>
        <v>#DIV/0!</v>
      </c>
      <c r="E94" s="215" t="e">
        <f t="shared" si="37"/>
        <v>#DIV/0!</v>
      </c>
      <c r="F94" s="52" t="e">
        <f t="shared" si="47"/>
        <v>#DIV/0!</v>
      </c>
      <c r="H94" s="19"/>
      <c r="I94" s="140"/>
      <c r="J94" s="214" t="e">
        <f t="shared" si="39"/>
        <v>#DIV/0!</v>
      </c>
      <c r="K94" s="215" t="e">
        <f t="shared" si="40"/>
        <v>#DIV/0!</v>
      </c>
      <c r="L94" s="59" t="e">
        <f t="shared" si="48"/>
        <v>#DIV/0!</v>
      </c>
      <c r="N94" s="40" t="e">
        <f t="shared" si="50"/>
        <v>#DIV/0!</v>
      </c>
      <c r="O94" s="143" t="e">
        <f t="shared" si="51"/>
        <v>#DIV/0!</v>
      </c>
      <c r="P94" s="52" t="e">
        <f t="shared" si="52"/>
        <v>#DIV/0!</v>
      </c>
    </row>
    <row r="95" spans="1:16" ht="20.100000000000001" customHeight="1" thickBot="1">
      <c r="A95" s="8" t="s">
        <v>17</v>
      </c>
      <c r="B95" s="19">
        <f>B96-SUM(B68:B94)</f>
        <v>0</v>
      </c>
      <c r="C95" s="140">
        <f>C96-SUM(C68:C94)</f>
        <v>0</v>
      </c>
      <c r="D95" s="247" t="e">
        <f t="shared" si="36"/>
        <v>#DIV/0!</v>
      </c>
      <c r="E95" s="215" t="e">
        <f t="shared" si="37"/>
        <v>#DIV/0!</v>
      </c>
      <c r="F95" s="52" t="e">
        <f t="shared" si="38"/>
        <v>#DIV/0!</v>
      </c>
      <c r="H95" s="19">
        <f>H96-SUM(H68:H94)</f>
        <v>0</v>
      </c>
      <c r="I95" s="140">
        <f>I96-SUM(I68:I94)</f>
        <v>0</v>
      </c>
      <c r="J95" s="214" t="e">
        <f t="shared" si="39"/>
        <v>#DIV/0!</v>
      </c>
      <c r="K95" s="215" t="e">
        <f t="shared" si="40"/>
        <v>#DIV/0!</v>
      </c>
      <c r="L95" s="59" t="e">
        <f t="shared" si="41"/>
        <v>#DIV/0!</v>
      </c>
      <c r="N95" s="40" t="e">
        <f t="shared" si="34"/>
        <v>#DIV/0!</v>
      </c>
      <c r="O95" s="143" t="e">
        <f t="shared" si="35"/>
        <v>#DIV/0!</v>
      </c>
      <c r="P95" s="52" t="e">
        <f t="shared" si="42"/>
        <v>#DIV/0!</v>
      </c>
    </row>
    <row r="96" spans="1:16" s="1" customFormat="1" ht="26.25" customHeight="1" thickBot="1">
      <c r="A96" s="12" t="s">
        <v>18</v>
      </c>
      <c r="B96" s="17"/>
      <c r="C96" s="145"/>
      <c r="D96" s="243" t="e">
        <f>SUM(D68:D95)</f>
        <v>#DIV/0!</v>
      </c>
      <c r="E96" s="244" t="e">
        <f>SUM(E68:E95)</f>
        <v>#DIV/0!</v>
      </c>
      <c r="F96" s="57" t="e">
        <f t="shared" si="38"/>
        <v>#DIV/0!</v>
      </c>
      <c r="H96" s="17"/>
      <c r="I96" s="145"/>
      <c r="J96" s="255" t="e">
        <f t="shared" si="39"/>
        <v>#DIV/0!</v>
      </c>
      <c r="K96" s="244" t="e">
        <f t="shared" si="40"/>
        <v>#DIV/0!</v>
      </c>
      <c r="L96" s="60" t="e">
        <f t="shared" si="41"/>
        <v>#DIV/0!</v>
      </c>
      <c r="N96" s="37" t="e">
        <f t="shared" si="34"/>
        <v>#DIV/0!</v>
      </c>
      <c r="O96" s="150" t="e">
        <f t="shared" si="35"/>
        <v>#DIV/0!</v>
      </c>
      <c r="P96" s="57" t="e">
        <f t="shared" si="42"/>
        <v>#DIV/0!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34" zoomScaleNormal="100" workbookViewId="0">
      <selection activeCell="P89" sqref="P89"/>
    </sheetView>
  </sheetViews>
  <sheetFormatPr defaultRowHeight="1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>
      <c r="A1" s="4" t="s">
        <v>176</v>
      </c>
    </row>
    <row r="3" spans="1:17" ht="8.25" customHeight="1" thickBot="1"/>
    <row r="4" spans="1:17">
      <c r="A4" s="484" t="s">
        <v>3</v>
      </c>
      <c r="B4" s="472" t="s">
        <v>1</v>
      </c>
      <c r="C4" s="470"/>
      <c r="D4" s="472" t="s">
        <v>102</v>
      </c>
      <c r="E4" s="470"/>
      <c r="F4" s="130" t="s">
        <v>0</v>
      </c>
      <c r="H4" s="482" t="s">
        <v>19</v>
      </c>
      <c r="I4" s="483"/>
      <c r="J4" s="472" t="s">
        <v>102</v>
      </c>
      <c r="K4" s="473"/>
      <c r="L4" s="130" t="s">
        <v>0</v>
      </c>
      <c r="N4" s="480" t="s">
        <v>22</v>
      </c>
      <c r="O4" s="470"/>
      <c r="P4" s="130" t="s">
        <v>0</v>
      </c>
    </row>
    <row r="5" spans="1:17">
      <c r="A5" s="485"/>
      <c r="B5" s="475" t="s">
        <v>58</v>
      </c>
      <c r="C5" s="477"/>
      <c r="D5" s="475" t="str">
        <f>B5</f>
        <v>mar</v>
      </c>
      <c r="E5" s="477"/>
      <c r="F5" s="131" t="s">
        <v>154</v>
      </c>
      <c r="H5" s="478" t="str">
        <f>B5</f>
        <v>mar</v>
      </c>
      <c r="I5" s="477"/>
      <c r="J5" s="475" t="str">
        <f>B5</f>
        <v>mar</v>
      </c>
      <c r="K5" s="476"/>
      <c r="L5" s="131" t="str">
        <f>F5</f>
        <v>2026 /2025</v>
      </c>
      <c r="N5" s="478" t="str">
        <f>B5</f>
        <v>mar</v>
      </c>
      <c r="O5" s="476"/>
      <c r="P5" s="131" t="str">
        <f>L5</f>
        <v>2026 /2025</v>
      </c>
    </row>
    <row r="6" spans="1:17" ht="19.5" customHeight="1" thickBot="1">
      <c r="A6" s="486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5">
        <v>1000</v>
      </c>
      <c r="N6" s="25">
        <f>B6</f>
        <v>2025</v>
      </c>
      <c r="O6" s="134">
        <f>C6</f>
        <v>2026</v>
      </c>
      <c r="P6" s="132"/>
    </row>
    <row r="7" spans="1:17" ht="20.100000000000001" customHeight="1">
      <c r="A7" s="8" t="s">
        <v>179</v>
      </c>
      <c r="B7" s="19">
        <v>27999.530000000002</v>
      </c>
      <c r="C7" s="147">
        <v>26348.499999999996</v>
      </c>
      <c r="D7" s="214">
        <f>B7/$B$33</f>
        <v>9.8475309328448293E-2</v>
      </c>
      <c r="E7" s="246">
        <f>C7/$C$33</f>
        <v>9.0476026797399967E-2</v>
      </c>
      <c r="F7" s="52">
        <f>(C7-B7)/B7</f>
        <v>-5.8966346935109479E-2</v>
      </c>
      <c r="H7" s="19">
        <v>8878.9380000000019</v>
      </c>
      <c r="I7" s="147">
        <v>8489.9789999999994</v>
      </c>
      <c r="J7" s="214">
        <f t="shared" ref="J7:J32" si="0">H7/$H$33</f>
        <v>3.1227530107045161E-2</v>
      </c>
      <c r="K7" s="246">
        <f>I7/$I$33</f>
        <v>2.9153066304091809E-2</v>
      </c>
      <c r="L7" s="52">
        <f>(I7-H7)/H7</f>
        <v>-4.3806928261015281E-2</v>
      </c>
      <c r="N7" s="40">
        <f t="shared" ref="N7:O33" si="1">(H7/B7)*10</f>
        <v>3.1711025149350727</v>
      </c>
      <c r="O7" s="149">
        <f t="shared" si="1"/>
        <v>3.2221868417556983</v>
      </c>
      <c r="P7" s="52">
        <f>(O7-N7)/N7</f>
        <v>1.6109326828770629E-2</v>
      </c>
      <c r="Q7" s="2"/>
    </row>
    <row r="8" spans="1:17" ht="20.100000000000001" customHeight="1">
      <c r="A8" s="8" t="s">
        <v>180</v>
      </c>
      <c r="B8" s="19">
        <v>20916.150000000001</v>
      </c>
      <c r="C8" s="140">
        <v>20934.859999999997</v>
      </c>
      <c r="D8" s="214">
        <f t="shared" ref="D8:D32" si="2">B8/$B$33</f>
        <v>7.3562818419102879E-2</v>
      </c>
      <c r="E8" s="215">
        <f t="shared" ref="E8:E32" si="3">C8/$C$33</f>
        <v>7.1886557274980237E-2</v>
      </c>
      <c r="F8" s="52">
        <f t="shared" ref="F8:F33" si="4">(C8-B8)/B8</f>
        <v>8.9452408784577889E-4</v>
      </c>
      <c r="H8" s="19">
        <v>7564.1849999999995</v>
      </c>
      <c r="I8" s="140">
        <v>7710.7430000000004</v>
      </c>
      <c r="J8" s="214">
        <f t="shared" si="0"/>
        <v>2.6603498619177126E-2</v>
      </c>
      <c r="K8" s="215">
        <f t="shared" ref="K8:K32" si="5">I8/$I$33</f>
        <v>2.647730953549023E-2</v>
      </c>
      <c r="L8" s="52">
        <f t="shared" ref="L8:L33" si="6">(I8-H8)/H8</f>
        <v>1.9375253249358775E-2</v>
      </c>
      <c r="N8" s="40">
        <f t="shared" si="1"/>
        <v>3.6164327565063354</v>
      </c>
      <c r="O8" s="143">
        <f t="shared" si="1"/>
        <v>3.683207339337355</v>
      </c>
      <c r="P8" s="52">
        <f t="shared" ref="P8:P33" si="7">(O8-N8)/N8</f>
        <v>1.8464212478687788E-2</v>
      </c>
      <c r="Q8" s="2"/>
    </row>
    <row r="9" spans="1:17" ht="20.100000000000001" customHeight="1">
      <c r="A9" s="8" t="s">
        <v>181</v>
      </c>
      <c r="B9" s="19">
        <v>18953.890000000007</v>
      </c>
      <c r="C9" s="140">
        <v>21668.809999999998</v>
      </c>
      <c r="D9" s="214">
        <f t="shared" si="2"/>
        <v>6.6661482558006635E-2</v>
      </c>
      <c r="E9" s="215">
        <f t="shared" si="3"/>
        <v>7.4406810035780729E-2</v>
      </c>
      <c r="F9" s="52">
        <f t="shared" si="4"/>
        <v>0.14323814267150384</v>
      </c>
      <c r="H9" s="19">
        <v>5582.5860000000011</v>
      </c>
      <c r="I9" s="140">
        <v>6921.8680000000022</v>
      </c>
      <c r="J9" s="214">
        <f t="shared" si="0"/>
        <v>1.9634146830416973E-2</v>
      </c>
      <c r="K9" s="215">
        <f t="shared" si="5"/>
        <v>2.3768454168399171E-2</v>
      </c>
      <c r="L9" s="52">
        <f t="shared" si="6"/>
        <v>0.23990351424948952</v>
      </c>
      <c r="N9" s="40">
        <f t="shared" si="1"/>
        <v>2.94535105986159</v>
      </c>
      <c r="O9" s="143">
        <f t="shared" si="1"/>
        <v>3.1943923085762456</v>
      </c>
      <c r="P9" s="52">
        <f t="shared" si="7"/>
        <v>8.4554011950737959E-2</v>
      </c>
      <c r="Q9" s="2"/>
    </row>
    <row r="10" spans="1:17" ht="20.100000000000001" customHeight="1">
      <c r="A10" s="8" t="s">
        <v>182</v>
      </c>
      <c r="B10" s="19">
        <v>14782.320000000002</v>
      </c>
      <c r="C10" s="140">
        <v>19432.23</v>
      </c>
      <c r="D10" s="214">
        <f t="shared" si="2"/>
        <v>5.1989927494929658E-2</v>
      </c>
      <c r="E10" s="215">
        <f t="shared" si="3"/>
        <v>6.6726795157722063E-2</v>
      </c>
      <c r="F10" s="52">
        <f t="shared" si="4"/>
        <v>0.31455887844397884</v>
      </c>
      <c r="H10" s="19">
        <v>5113.7990000000027</v>
      </c>
      <c r="I10" s="140">
        <v>6026.1480000000001</v>
      </c>
      <c r="J10" s="214">
        <f t="shared" si="0"/>
        <v>1.7985406839633015E-2</v>
      </c>
      <c r="K10" s="215">
        <f t="shared" si="5"/>
        <v>2.0692712220168066E-2</v>
      </c>
      <c r="L10" s="52">
        <f t="shared" si="6"/>
        <v>0.17840924134875011</v>
      </c>
      <c r="N10" s="40">
        <f t="shared" si="1"/>
        <v>3.4594021777366493</v>
      </c>
      <c r="O10" s="143">
        <f t="shared" si="1"/>
        <v>3.1011098571805706</v>
      </c>
      <c r="P10" s="52">
        <f t="shared" si="7"/>
        <v>-0.1035705888323442</v>
      </c>
      <c r="Q10" s="2"/>
    </row>
    <row r="11" spans="1:17" ht="20.100000000000001" customHeight="1">
      <c r="A11" s="8" t="s">
        <v>186</v>
      </c>
      <c r="B11" s="19">
        <v>15144.62</v>
      </c>
      <c r="C11" s="140">
        <v>19657.13</v>
      </c>
      <c r="D11" s="214">
        <f t="shared" si="2"/>
        <v>5.3264149046852019E-2</v>
      </c>
      <c r="E11" s="215">
        <f t="shared" si="3"/>
        <v>6.7499061450935538E-2</v>
      </c>
      <c r="F11" s="52">
        <f t="shared" si="4"/>
        <v>0.29796125620847536</v>
      </c>
      <c r="H11" s="19">
        <v>3625.3189999999995</v>
      </c>
      <c r="I11" s="140">
        <v>4686.4250000000011</v>
      </c>
      <c r="J11" s="214">
        <f t="shared" si="0"/>
        <v>1.2750371521925574E-2</v>
      </c>
      <c r="K11" s="215">
        <f t="shared" si="5"/>
        <v>1.6092343544566304E-2</v>
      </c>
      <c r="L11" s="52">
        <f t="shared" si="6"/>
        <v>0.29269313955544374</v>
      </c>
      <c r="N11" s="40">
        <f t="shared" si="1"/>
        <v>2.3937999104632532</v>
      </c>
      <c r="O11" s="143">
        <f t="shared" si="1"/>
        <v>2.3840840448224134</v>
      </c>
      <c r="P11" s="52">
        <f t="shared" si="7"/>
        <v>-4.0587626385864394E-3</v>
      </c>
      <c r="Q11" s="2"/>
    </row>
    <row r="12" spans="1:17" ht="20.100000000000001" customHeight="1">
      <c r="A12" s="8" t="s">
        <v>183</v>
      </c>
      <c r="B12" s="19">
        <v>24658.520000000004</v>
      </c>
      <c r="C12" s="140">
        <v>36829.830000000016</v>
      </c>
      <c r="D12" s="214">
        <f t="shared" si="2"/>
        <v>8.6724862330965158E-2</v>
      </c>
      <c r="E12" s="215">
        <f t="shared" si="3"/>
        <v>0.12646703554371927</v>
      </c>
      <c r="F12" s="52">
        <f t="shared" si="4"/>
        <v>0.49359450607741301</v>
      </c>
      <c r="H12" s="19">
        <v>2849.2600000000007</v>
      </c>
      <c r="I12" s="140">
        <v>4573.4570000000012</v>
      </c>
      <c r="J12" s="214">
        <f t="shared" si="0"/>
        <v>1.0020945346481696E-2</v>
      </c>
      <c r="K12" s="215">
        <f t="shared" si="5"/>
        <v>1.5704431678796007E-2</v>
      </c>
      <c r="L12" s="52">
        <f t="shared" si="6"/>
        <v>0.60513852719653527</v>
      </c>
      <c r="N12" s="40">
        <f t="shared" si="1"/>
        <v>1.155487028418575</v>
      </c>
      <c r="O12" s="143">
        <f t="shared" si="1"/>
        <v>1.2417806435707139</v>
      </c>
      <c r="P12" s="52">
        <f t="shared" si="7"/>
        <v>7.4681595751223878E-2</v>
      </c>
      <c r="Q12" s="2"/>
    </row>
    <row r="13" spans="1:17" ht="20.100000000000001" customHeight="1">
      <c r="A13" s="8" t="s">
        <v>184</v>
      </c>
      <c r="B13" s="19">
        <v>8796.9900000000016</v>
      </c>
      <c r="C13" s="140">
        <v>11903.97</v>
      </c>
      <c r="D13" s="214">
        <f t="shared" si="2"/>
        <v>3.0939316174566731E-2</v>
      </c>
      <c r="E13" s="215">
        <f t="shared" si="3"/>
        <v>4.0876099539459372E-2</v>
      </c>
      <c r="F13" s="52">
        <f t="shared" si="4"/>
        <v>0.35318671500138082</v>
      </c>
      <c r="H13" s="19">
        <v>3476.8920000000003</v>
      </c>
      <c r="I13" s="140">
        <v>4408.4030000000002</v>
      </c>
      <c r="J13" s="214">
        <f t="shared" si="0"/>
        <v>1.2228348661624222E-2</v>
      </c>
      <c r="K13" s="215">
        <f t="shared" si="5"/>
        <v>1.5137665823926921E-2</v>
      </c>
      <c r="L13" s="52">
        <f t="shared" si="6"/>
        <v>0.26791485038937068</v>
      </c>
      <c r="N13" s="40">
        <f t="shared" si="1"/>
        <v>3.9523655250261736</v>
      </c>
      <c r="O13" s="143">
        <f t="shared" si="1"/>
        <v>3.7033048638395432</v>
      </c>
      <c r="P13" s="52">
        <f t="shared" si="7"/>
        <v>-6.3015593980260992E-2</v>
      </c>
      <c r="Q13" s="2"/>
    </row>
    <row r="14" spans="1:17" ht="20.100000000000001" customHeight="1">
      <c r="A14" s="8" t="s">
        <v>185</v>
      </c>
      <c r="B14" s="19">
        <v>9565.84</v>
      </c>
      <c r="C14" s="140">
        <v>13351.38</v>
      </c>
      <c r="D14" s="214">
        <f t="shared" si="2"/>
        <v>3.3643388049243821E-2</v>
      </c>
      <c r="E14" s="215">
        <f t="shared" si="3"/>
        <v>4.5846246073297153E-2</v>
      </c>
      <c r="F14" s="52">
        <f t="shared" si="4"/>
        <v>0.39573524123338871</v>
      </c>
      <c r="H14" s="19">
        <v>3465.4319999999998</v>
      </c>
      <c r="I14" s="140">
        <v>4233.6390000000001</v>
      </c>
      <c r="J14" s="214">
        <f t="shared" si="0"/>
        <v>1.2188043447754416E-2</v>
      </c>
      <c r="K14" s="215">
        <f t="shared" si="5"/>
        <v>1.4537557569293039E-2</v>
      </c>
      <c r="L14" s="52">
        <f t="shared" si="6"/>
        <v>0.22167712423732464</v>
      </c>
      <c r="N14" s="40">
        <f t="shared" si="1"/>
        <v>3.6227158304968512</v>
      </c>
      <c r="O14" s="143">
        <f t="shared" si="1"/>
        <v>3.1709373862477142</v>
      </c>
      <c r="P14" s="52">
        <f t="shared" si="7"/>
        <v>-0.1247071162595649</v>
      </c>
      <c r="Q14" s="2"/>
    </row>
    <row r="15" spans="1:17" ht="20.100000000000001" customHeight="1">
      <c r="A15" s="8" t="s">
        <v>187</v>
      </c>
      <c r="B15" s="19">
        <v>18793</v>
      </c>
      <c r="C15" s="140">
        <v>16852.640000000003</v>
      </c>
      <c r="D15" s="214">
        <f t="shared" si="2"/>
        <v>6.6095626898363249E-2</v>
      </c>
      <c r="E15" s="215">
        <f t="shared" si="3"/>
        <v>5.7868945414233638E-2</v>
      </c>
      <c r="F15" s="52">
        <f t="shared" si="4"/>
        <v>-0.10324908210503894</v>
      </c>
      <c r="H15" s="19">
        <v>4284.6670000000004</v>
      </c>
      <c r="I15" s="140">
        <v>4016.0450000000001</v>
      </c>
      <c r="J15" s="214">
        <f t="shared" si="0"/>
        <v>1.5069321099118255E-2</v>
      </c>
      <c r="K15" s="215">
        <f t="shared" si="5"/>
        <v>1.379037877069147E-2</v>
      </c>
      <c r="L15" s="52">
        <f t="shared" si="6"/>
        <v>-6.269378693840158E-2</v>
      </c>
      <c r="N15" s="40">
        <f t="shared" si="1"/>
        <v>2.2799271005161499</v>
      </c>
      <c r="O15" s="143">
        <f t="shared" si="1"/>
        <v>2.3830361296509031</v>
      </c>
      <c r="P15" s="52">
        <f t="shared" si="7"/>
        <v>4.5224704382614007E-2</v>
      </c>
      <c r="Q15" s="2"/>
    </row>
    <row r="16" spans="1:17" ht="20.100000000000001" customHeight="1">
      <c r="A16" s="8" t="s">
        <v>188</v>
      </c>
      <c r="B16" s="19">
        <v>8931.81</v>
      </c>
      <c r="C16" s="140">
        <v>8841.3900000000031</v>
      </c>
      <c r="D16" s="214">
        <f t="shared" si="2"/>
        <v>3.1413482748207829E-2</v>
      </c>
      <c r="E16" s="215">
        <f t="shared" si="3"/>
        <v>3.0359748697886577E-2</v>
      </c>
      <c r="F16" s="52">
        <f t="shared" si="4"/>
        <v>-1.0123368051939802E-2</v>
      </c>
      <c r="H16" s="19">
        <v>3242.0839999999989</v>
      </c>
      <c r="I16" s="140">
        <v>3216.7549999999987</v>
      </c>
      <c r="J16" s="214">
        <f t="shared" si="0"/>
        <v>1.1402520855486247E-2</v>
      </c>
      <c r="K16" s="215">
        <f t="shared" si="5"/>
        <v>1.1045760160186357E-2</v>
      </c>
      <c r="L16" s="52">
        <f t="shared" si="6"/>
        <v>-7.8125674720334777E-3</v>
      </c>
      <c r="N16" s="40">
        <f t="shared" si="1"/>
        <v>3.6298174726063355</v>
      </c>
      <c r="O16" s="143">
        <f t="shared" si="1"/>
        <v>3.6382910379476501</v>
      </c>
      <c r="P16" s="52">
        <f t="shared" si="7"/>
        <v>2.3344329033796536E-3</v>
      </c>
      <c r="Q16" s="2"/>
    </row>
    <row r="17" spans="1:17" ht="20.100000000000001" customHeight="1">
      <c r="A17" s="8" t="s">
        <v>192</v>
      </c>
      <c r="B17" s="19">
        <v>6405.0499999999993</v>
      </c>
      <c r="C17" s="140">
        <v>11280.53</v>
      </c>
      <c r="D17" s="214">
        <f t="shared" si="2"/>
        <v>2.2526780985758603E-2</v>
      </c>
      <c r="E17" s="215">
        <f t="shared" si="3"/>
        <v>3.8735318312954223E-2</v>
      </c>
      <c r="F17" s="52">
        <f t="shared" si="4"/>
        <v>0.76119312105291947</v>
      </c>
      <c r="H17" s="19">
        <v>1607.9550000000002</v>
      </c>
      <c r="I17" s="140">
        <v>2496.123</v>
      </c>
      <c r="J17" s="214">
        <f t="shared" si="0"/>
        <v>5.6552329989548065E-3</v>
      </c>
      <c r="K17" s="215">
        <f t="shared" si="5"/>
        <v>8.5712390245215632E-3</v>
      </c>
      <c r="L17" s="52">
        <f t="shared" si="6"/>
        <v>0.55235874138268781</v>
      </c>
      <c r="N17" s="40">
        <f t="shared" si="1"/>
        <v>2.5104487865043996</v>
      </c>
      <c r="O17" s="143">
        <f t="shared" si="1"/>
        <v>2.212771031148359</v>
      </c>
      <c r="P17" s="52">
        <f t="shared" si="7"/>
        <v>-0.11857551405003294</v>
      </c>
      <c r="Q17" s="2"/>
    </row>
    <row r="18" spans="1:17" ht="20.100000000000001" customHeight="1">
      <c r="A18" s="8" t="s">
        <v>190</v>
      </c>
      <c r="B18" s="19">
        <v>6602.19</v>
      </c>
      <c r="C18" s="140">
        <v>6826.01</v>
      </c>
      <c r="D18" s="214">
        <f t="shared" si="2"/>
        <v>2.3220129141281583E-2</v>
      </c>
      <c r="E18" s="215">
        <f t="shared" si="3"/>
        <v>2.3439294976158803E-2</v>
      </c>
      <c r="F18" s="52">
        <f t="shared" si="4"/>
        <v>3.3900872286317212E-2</v>
      </c>
      <c r="H18" s="19">
        <v>2590.2540000000004</v>
      </c>
      <c r="I18" s="140">
        <v>2445.6820000000002</v>
      </c>
      <c r="J18" s="214">
        <f t="shared" si="0"/>
        <v>9.1100123426804142E-3</v>
      </c>
      <c r="K18" s="215">
        <f t="shared" si="5"/>
        <v>8.3980336706043525E-3</v>
      </c>
      <c r="L18" s="52">
        <f t="shared" si="6"/>
        <v>-5.5813831384875806E-2</v>
      </c>
      <c r="N18" s="40">
        <f t="shared" si="1"/>
        <v>3.9233254420124242</v>
      </c>
      <c r="O18" s="143">
        <f t="shared" si="1"/>
        <v>3.5828866350913642</v>
      </c>
      <c r="P18" s="52">
        <f t="shared" si="7"/>
        <v>-8.6773022516948239E-2</v>
      </c>
      <c r="Q18" s="2"/>
    </row>
    <row r="19" spans="1:17" ht="20.100000000000001" customHeight="1">
      <c r="A19" s="8" t="s">
        <v>191</v>
      </c>
      <c r="B19" s="19">
        <v>30392</v>
      </c>
      <c r="C19" s="140">
        <v>11799.570000000003</v>
      </c>
      <c r="D19" s="214">
        <f t="shared" si="2"/>
        <v>0.10688970854547203</v>
      </c>
      <c r="E19" s="215">
        <f t="shared" si="3"/>
        <v>4.0517608650124187E-2</v>
      </c>
      <c r="F19" s="52">
        <f t="shared" si="4"/>
        <v>-0.61175408002105802</v>
      </c>
      <c r="H19" s="19">
        <v>3068.8240000000005</v>
      </c>
      <c r="I19" s="140">
        <v>2301.9970000000008</v>
      </c>
      <c r="J19" s="214">
        <f t="shared" si="0"/>
        <v>1.0793159480697213E-2</v>
      </c>
      <c r="K19" s="215">
        <f t="shared" si="5"/>
        <v>7.9046451319632772E-3</v>
      </c>
      <c r="L19" s="52">
        <f t="shared" si="6"/>
        <v>-0.24987649992309746</v>
      </c>
      <c r="N19" s="40">
        <f t="shared" si="1"/>
        <v>1.0097473019215584</v>
      </c>
      <c r="O19" s="143">
        <f t="shared" si="1"/>
        <v>1.9509160079562222</v>
      </c>
      <c r="P19" s="52">
        <f t="shared" si="7"/>
        <v>0.9320834076442801</v>
      </c>
      <c r="Q19" s="2"/>
    </row>
    <row r="20" spans="1:17" ht="20.100000000000001" customHeight="1">
      <c r="A20" s="8" t="s">
        <v>189</v>
      </c>
      <c r="B20" s="19">
        <v>10982.289999999999</v>
      </c>
      <c r="C20" s="140">
        <v>8444.7699999999986</v>
      </c>
      <c r="D20" s="214">
        <f t="shared" si="2"/>
        <v>3.8625091381345483E-2</v>
      </c>
      <c r="E20" s="215">
        <f t="shared" si="3"/>
        <v>2.8997826700490704E-2</v>
      </c>
      <c r="F20" s="52">
        <f t="shared" si="4"/>
        <v>-0.23105563593749578</v>
      </c>
      <c r="H20" s="19">
        <v>2604.1999999999994</v>
      </c>
      <c r="I20" s="140">
        <v>2090.2200000000003</v>
      </c>
      <c r="J20" s="214">
        <f t="shared" si="0"/>
        <v>9.1590609039917791E-3</v>
      </c>
      <c r="K20" s="215">
        <f t="shared" si="5"/>
        <v>7.177440868833573E-3</v>
      </c>
      <c r="L20" s="52">
        <f t="shared" si="6"/>
        <v>-0.1973657937178401</v>
      </c>
      <c r="N20" s="40">
        <f t="shared" si="1"/>
        <v>2.3712722938476398</v>
      </c>
      <c r="O20" s="143">
        <f t="shared" si="1"/>
        <v>2.4751651021875083</v>
      </c>
      <c r="P20" s="52">
        <f t="shared" si="7"/>
        <v>4.3813107676171345E-2</v>
      </c>
      <c r="Q20" s="2"/>
    </row>
    <row r="21" spans="1:17" ht="20.100000000000001" customHeight="1">
      <c r="A21" s="8" t="s">
        <v>193</v>
      </c>
      <c r="B21" s="19">
        <v>2598.5500000000002</v>
      </c>
      <c r="C21" s="140">
        <v>3735.2500000000005</v>
      </c>
      <c r="D21" s="214">
        <f t="shared" si="2"/>
        <v>9.1391896598064081E-3</v>
      </c>
      <c r="E21" s="215">
        <f t="shared" si="3"/>
        <v>1.2826179065031721E-2</v>
      </c>
      <c r="F21" s="52">
        <f t="shared" si="4"/>
        <v>0.43743626253102702</v>
      </c>
      <c r="H21" s="19">
        <v>1089.0089999999998</v>
      </c>
      <c r="I21" s="140">
        <v>1368.5550000000001</v>
      </c>
      <c r="J21" s="214">
        <f t="shared" si="0"/>
        <v>3.830082081251511E-3</v>
      </c>
      <c r="K21" s="215">
        <f t="shared" si="5"/>
        <v>4.6993725963039917E-3</v>
      </c>
      <c r="L21" s="52">
        <f t="shared" si="6"/>
        <v>0.25669760305011285</v>
      </c>
      <c r="N21" s="40">
        <f t="shared" si="1"/>
        <v>4.1908333493679155</v>
      </c>
      <c r="O21" s="143">
        <f t="shared" si="1"/>
        <v>3.6638913058028244</v>
      </c>
      <c r="P21" s="52">
        <f t="shared" si="7"/>
        <v>-0.12573681643641768</v>
      </c>
      <c r="Q21" s="2"/>
    </row>
    <row r="22" spans="1:17" ht="20.100000000000001" customHeight="1">
      <c r="A22" s="8" t="s">
        <v>194</v>
      </c>
      <c r="B22" s="19">
        <v>3533.96</v>
      </c>
      <c r="C22" s="140">
        <v>3717.8399999999992</v>
      </c>
      <c r="D22" s="214">
        <f t="shared" si="2"/>
        <v>1.2429058778999616E-2</v>
      </c>
      <c r="E22" s="215">
        <f t="shared" si="3"/>
        <v>1.2766396245268059E-2</v>
      </c>
      <c r="F22" s="52">
        <f t="shared" si="4"/>
        <v>5.2032281067131265E-2</v>
      </c>
      <c r="H22" s="19">
        <v>1161.5449999999998</v>
      </c>
      <c r="I22" s="140">
        <v>1250.4959999999999</v>
      </c>
      <c r="J22" s="214">
        <f t="shared" si="0"/>
        <v>4.0851936862480349E-3</v>
      </c>
      <c r="K22" s="215">
        <f t="shared" si="5"/>
        <v>4.2939791489474341E-3</v>
      </c>
      <c r="L22" s="52">
        <f t="shared" si="6"/>
        <v>7.6579900046920293E-2</v>
      </c>
      <c r="N22" s="40">
        <f t="shared" si="1"/>
        <v>3.2868085660279118</v>
      </c>
      <c r="O22" s="143">
        <f t="shared" si="1"/>
        <v>3.3635013879026538</v>
      </c>
      <c r="P22" s="52">
        <f t="shared" si="7"/>
        <v>2.3333522574886321E-2</v>
      </c>
      <c r="Q22" s="2"/>
    </row>
    <row r="23" spans="1:17" ht="20.100000000000001" customHeight="1">
      <c r="A23" s="8" t="s">
        <v>197</v>
      </c>
      <c r="B23" s="19">
        <v>2388.9000000000005</v>
      </c>
      <c r="C23" s="140">
        <v>3308.8699999999994</v>
      </c>
      <c r="D23" s="214">
        <f t="shared" si="2"/>
        <v>8.4018434043260787E-3</v>
      </c>
      <c r="E23" s="215">
        <f t="shared" si="3"/>
        <v>1.1362066561250652E-2</v>
      </c>
      <c r="F23" s="52">
        <f t="shared" si="4"/>
        <v>0.38510192975846569</v>
      </c>
      <c r="H23" s="19">
        <v>1058.325</v>
      </c>
      <c r="I23" s="140">
        <v>1196.742</v>
      </c>
      <c r="J23" s="214">
        <f t="shared" si="0"/>
        <v>3.7221653986702647E-3</v>
      </c>
      <c r="K23" s="215">
        <f t="shared" si="5"/>
        <v>4.1093975467891546E-3</v>
      </c>
      <c r="L23" s="52">
        <f t="shared" si="6"/>
        <v>0.13078874636808155</v>
      </c>
      <c r="N23" s="40">
        <f t="shared" si="1"/>
        <v>4.4301770689438644</v>
      </c>
      <c r="O23" s="143">
        <f t="shared" si="1"/>
        <v>3.6167694711487615</v>
      </c>
      <c r="P23" s="52">
        <f t="shared" si="7"/>
        <v>-0.18360611441407146</v>
      </c>
      <c r="Q23" s="2"/>
    </row>
    <row r="24" spans="1:17" ht="20.100000000000001" customHeight="1">
      <c r="A24" s="8" t="s">
        <v>195</v>
      </c>
      <c r="B24" s="19">
        <v>296.82</v>
      </c>
      <c r="C24" s="140">
        <v>311.00000000000011</v>
      </c>
      <c r="D24" s="214">
        <f t="shared" si="2"/>
        <v>1.0439261414341605E-3</v>
      </c>
      <c r="E24" s="215">
        <f t="shared" si="3"/>
        <v>1.0679182622916447E-3</v>
      </c>
      <c r="F24" s="52">
        <f t="shared" si="4"/>
        <v>4.7773061114480563E-2</v>
      </c>
      <c r="H24" s="19">
        <v>749.67300000000023</v>
      </c>
      <c r="I24" s="140">
        <v>783.09</v>
      </c>
      <c r="J24" s="214">
        <f t="shared" si="0"/>
        <v>2.6366257065809974E-3</v>
      </c>
      <c r="K24" s="215">
        <f t="shared" si="5"/>
        <v>2.6889907138841281E-3</v>
      </c>
      <c r="L24" s="52">
        <f t="shared" si="6"/>
        <v>4.4575434889611597E-2</v>
      </c>
      <c r="N24" s="40">
        <f t="shared" si="1"/>
        <v>25.256822316555496</v>
      </c>
      <c r="O24" s="143">
        <f t="shared" si="1"/>
        <v>25.179742765273303</v>
      </c>
      <c r="P24" s="52">
        <f t="shared" si="7"/>
        <v>-3.0518309198251004E-3</v>
      </c>
      <c r="Q24" s="2"/>
    </row>
    <row r="25" spans="1:17" ht="20.100000000000001" customHeight="1">
      <c r="A25" s="8" t="s">
        <v>196</v>
      </c>
      <c r="B25" s="19">
        <v>5336.2399999999989</v>
      </c>
      <c r="C25" s="140">
        <v>4153.3100000000004</v>
      </c>
      <c r="D25" s="214">
        <f t="shared" si="2"/>
        <v>1.8767739481728399E-2</v>
      </c>
      <c r="E25" s="215">
        <f t="shared" si="3"/>
        <v>1.4261722179930901E-2</v>
      </c>
      <c r="F25" s="52">
        <f t="shared" si="4"/>
        <v>-0.22167856018469909</v>
      </c>
      <c r="H25" s="19">
        <v>1172.4550000000002</v>
      </c>
      <c r="I25" s="140">
        <v>774.46200000000022</v>
      </c>
      <c r="J25" s="214">
        <f t="shared" si="0"/>
        <v>4.12356453121484E-3</v>
      </c>
      <c r="K25" s="215">
        <f t="shared" si="5"/>
        <v>2.6593637082022886E-3</v>
      </c>
      <c r="L25" s="52">
        <f t="shared" si="6"/>
        <v>-0.33945268688350505</v>
      </c>
      <c r="N25" s="40">
        <f t="shared" si="1"/>
        <v>2.19715567515704</v>
      </c>
      <c r="O25" s="143">
        <f t="shared" si="1"/>
        <v>1.864686238205191</v>
      </c>
      <c r="P25" s="52">
        <f t="shared" si="7"/>
        <v>-0.15131810672818441</v>
      </c>
      <c r="Q25" s="2"/>
    </row>
    <row r="26" spans="1:17" ht="20.100000000000001" customHeight="1">
      <c r="A26" s="8" t="s">
        <v>202</v>
      </c>
      <c r="B26" s="19">
        <v>1212.4599999999998</v>
      </c>
      <c r="C26" s="140">
        <v>1430.9299999999998</v>
      </c>
      <c r="D26" s="214">
        <f t="shared" si="2"/>
        <v>4.2642634911504015E-3</v>
      </c>
      <c r="E26" s="215">
        <f t="shared" si="3"/>
        <v>4.9135571673986581E-3</v>
      </c>
      <c r="F26" s="52">
        <f t="shared" si="4"/>
        <v>0.18018738762515882</v>
      </c>
      <c r="H26" s="19">
        <v>446.791</v>
      </c>
      <c r="I26" s="140">
        <v>719.59699999999998</v>
      </c>
      <c r="J26" s="214">
        <f t="shared" si="0"/>
        <v>1.5713793028013948E-3</v>
      </c>
      <c r="K26" s="215">
        <f t="shared" si="5"/>
        <v>2.4709671311584579E-3</v>
      </c>
      <c r="L26" s="52">
        <f t="shared" si="6"/>
        <v>0.61058973882643108</v>
      </c>
      <c r="N26" s="40">
        <f t="shared" si="1"/>
        <v>3.6849957936756681</v>
      </c>
      <c r="O26" s="143">
        <f t="shared" si="1"/>
        <v>5.0288763251871158</v>
      </c>
      <c r="P26" s="52">
        <f t="shared" si="7"/>
        <v>0.36468984138811428</v>
      </c>
      <c r="Q26" s="2"/>
    </row>
    <row r="27" spans="1:17" ht="20.100000000000001" customHeight="1">
      <c r="A27" s="8" t="s">
        <v>201</v>
      </c>
      <c r="B27" s="19">
        <v>9552.25</v>
      </c>
      <c r="C27" s="140">
        <v>7295.7499999999991</v>
      </c>
      <c r="D27" s="214">
        <f t="shared" si="2"/>
        <v>3.3595591552167847E-2</v>
      </c>
      <c r="E27" s="215">
        <f t="shared" si="3"/>
        <v>2.5052297948920461E-2</v>
      </c>
      <c r="F27" s="52">
        <f t="shared" si="4"/>
        <v>-0.23622706692140605</v>
      </c>
      <c r="H27" s="19">
        <v>751.72</v>
      </c>
      <c r="I27" s="140">
        <v>621.75900000000001</v>
      </c>
      <c r="J27" s="214">
        <f t="shared" si="0"/>
        <v>2.6438250759345298E-3</v>
      </c>
      <c r="K27" s="215">
        <f t="shared" si="5"/>
        <v>2.1350089737755323E-3</v>
      </c>
      <c r="L27" s="52">
        <f t="shared" si="6"/>
        <v>-0.17288485074229767</v>
      </c>
      <c r="N27" s="40">
        <f t="shared" si="1"/>
        <v>0.78695595278599284</v>
      </c>
      <c r="O27" s="143">
        <f t="shared" si="1"/>
        <v>0.85222081348730438</v>
      </c>
      <c r="P27" s="52">
        <f t="shared" si="7"/>
        <v>8.2933308364032246E-2</v>
      </c>
      <c r="Q27" s="2"/>
    </row>
    <row r="28" spans="1:17" ht="20.100000000000001" customHeight="1">
      <c r="A28" s="8" t="s">
        <v>200</v>
      </c>
      <c r="B28" s="19">
        <v>4693.8300000000017</v>
      </c>
      <c r="C28" s="140">
        <v>5102.4499999999989</v>
      </c>
      <c r="D28" s="214">
        <f t="shared" si="2"/>
        <v>1.6508361432679426E-2</v>
      </c>
      <c r="E28" s="215">
        <f t="shared" si="3"/>
        <v>1.7520898834180065E-2</v>
      </c>
      <c r="F28" s="52">
        <f t="shared" si="4"/>
        <v>8.7054707988997684E-2</v>
      </c>
      <c r="H28" s="19">
        <v>532.73400000000004</v>
      </c>
      <c r="I28" s="140">
        <v>574.15</v>
      </c>
      <c r="J28" s="214">
        <f t="shared" si="0"/>
        <v>1.8736437875843477E-3</v>
      </c>
      <c r="K28" s="215">
        <f t="shared" si="5"/>
        <v>1.9715282003046545E-3</v>
      </c>
      <c r="L28" s="52">
        <f t="shared" si="6"/>
        <v>7.7742362980399105E-2</v>
      </c>
      <c r="N28" s="40">
        <f t="shared" si="1"/>
        <v>1.1349665411827865</v>
      </c>
      <c r="O28" s="143">
        <f t="shared" si="1"/>
        <v>1.125243755450813</v>
      </c>
      <c r="P28" s="52">
        <f t="shared" si="7"/>
        <v>-8.5665835768524538E-3</v>
      </c>
      <c r="Q28" s="2"/>
    </row>
    <row r="29" spans="1:17" ht="20.100000000000001" customHeight="1">
      <c r="A29" s="8" t="s">
        <v>198</v>
      </c>
      <c r="B29" s="19">
        <v>4737.0299999999988</v>
      </c>
      <c r="C29" s="140">
        <v>2826.3099999999995</v>
      </c>
      <c r="D29" s="214">
        <f t="shared" si="2"/>
        <v>1.666029731742423E-2</v>
      </c>
      <c r="E29" s="215">
        <f t="shared" si="3"/>
        <v>9.7050420061012763E-3</v>
      </c>
      <c r="F29" s="52">
        <f t="shared" si="4"/>
        <v>-0.40335822234606911</v>
      </c>
      <c r="H29" s="19">
        <v>938.26499999999999</v>
      </c>
      <c r="I29" s="140">
        <v>549.17100000000005</v>
      </c>
      <c r="J29" s="214">
        <f t="shared" si="0"/>
        <v>3.2999102523169686E-3</v>
      </c>
      <c r="K29" s="215">
        <f t="shared" si="5"/>
        <v>1.8857547910641952E-3</v>
      </c>
      <c r="L29" s="52">
        <f t="shared" si="6"/>
        <v>-0.41469520870969284</v>
      </c>
      <c r="N29" s="40">
        <f t="shared" si="1"/>
        <v>1.9807030987770824</v>
      </c>
      <c r="O29" s="143">
        <f t="shared" si="1"/>
        <v>1.9430671087035751</v>
      </c>
      <c r="P29" s="52">
        <f t="shared" si="7"/>
        <v>-1.9001328415522913E-2</v>
      </c>
      <c r="Q29" s="2"/>
    </row>
    <row r="30" spans="1:17" ht="20.100000000000001" customHeight="1">
      <c r="A30" s="8" t="s">
        <v>204</v>
      </c>
      <c r="B30" s="19">
        <v>757.93999999999994</v>
      </c>
      <c r="C30" s="140">
        <v>1192.0800000000002</v>
      </c>
      <c r="D30" s="214">
        <f t="shared" si="2"/>
        <v>2.6657010297102875E-3</v>
      </c>
      <c r="E30" s="215">
        <f t="shared" si="3"/>
        <v>4.0933890743171178E-3</v>
      </c>
      <c r="F30" s="52">
        <f t="shared" si="4"/>
        <v>0.5727894028551076</v>
      </c>
      <c r="H30" s="19">
        <v>264.42499999999995</v>
      </c>
      <c r="I30" s="140">
        <v>389.02199999999999</v>
      </c>
      <c r="J30" s="214">
        <f t="shared" si="0"/>
        <v>9.2999181304739516E-4</v>
      </c>
      <c r="K30" s="215">
        <f t="shared" si="5"/>
        <v>1.3358318271164632E-3</v>
      </c>
      <c r="L30" s="52">
        <f t="shared" si="6"/>
        <v>0.47119977309255956</v>
      </c>
      <c r="N30" s="40">
        <f t="shared" si="1"/>
        <v>3.4887326173575737</v>
      </c>
      <c r="O30" s="143">
        <f t="shared" si="1"/>
        <v>3.2633883631971008</v>
      </c>
      <c r="P30" s="52">
        <f t="shared" si="7"/>
        <v>-6.4592010588404594E-2</v>
      </c>
      <c r="Q30" s="2"/>
    </row>
    <row r="31" spans="1:17" ht="20.100000000000001" customHeight="1">
      <c r="A31" s="8" t="s">
        <v>205</v>
      </c>
      <c r="B31" s="19">
        <v>3867.8500000000004</v>
      </c>
      <c r="C31" s="140">
        <v>3916.7200000000007</v>
      </c>
      <c r="D31" s="214">
        <f t="shared" si="2"/>
        <v>1.3603361384496053E-2</v>
      </c>
      <c r="E31" s="215">
        <f t="shared" si="3"/>
        <v>1.3449314521810066E-2</v>
      </c>
      <c r="F31" s="52">
        <f t="shared" si="4"/>
        <v>1.263492638028888E-2</v>
      </c>
      <c r="H31" s="19">
        <v>327.60299999999995</v>
      </c>
      <c r="I31" s="140">
        <v>383.55899999999991</v>
      </c>
      <c r="J31" s="214">
        <f t="shared" si="0"/>
        <v>1.1521910104179476E-3</v>
      </c>
      <c r="K31" s="215">
        <f t="shared" si="5"/>
        <v>1.3170728642003882E-3</v>
      </c>
      <c r="L31" s="52">
        <f t="shared" si="6"/>
        <v>0.17080429666394986</v>
      </c>
      <c r="N31" s="40">
        <f t="shared" ref="N31" si="8">(H31/B31)*10</f>
        <v>0.84698992980596444</v>
      </c>
      <c r="O31" s="143">
        <f t="shared" ref="O31" si="9">(I31/C31)*10</f>
        <v>0.97928623950652549</v>
      </c>
      <c r="P31" s="52">
        <f t="shared" ref="P31" si="10">(O31-N31)/N31</f>
        <v>0.15619584725271599</v>
      </c>
      <c r="Q31" s="2"/>
    </row>
    <row r="32" spans="1:17" ht="20.100000000000001" customHeight="1" thickBot="1">
      <c r="A32" s="8" t="s">
        <v>17</v>
      </c>
      <c r="B32" s="19">
        <f>B33-SUM(B7:B31)</f>
        <v>22430.430000000109</v>
      </c>
      <c r="C32" s="140">
        <f>C33-SUM(C7:C31)</f>
        <v>20058.660000000091</v>
      </c>
      <c r="D32" s="214">
        <f t="shared" si="2"/>
        <v>7.8888593223533296E-2</v>
      </c>
      <c r="E32" s="215">
        <f t="shared" si="3"/>
        <v>6.8877843508356962E-2</v>
      </c>
      <c r="F32" s="52">
        <f t="shared" si="4"/>
        <v>-0.10573894481737564</v>
      </c>
      <c r="H32" s="19">
        <f>H33-SUM(H7:H31)</f>
        <v>217883.52000000008</v>
      </c>
      <c r="I32" s="140">
        <f>I33-SUM(I7:I31)</f>
        <v>218992.7030000001</v>
      </c>
      <c r="J32" s="214">
        <f t="shared" si="0"/>
        <v>0.76630382829894483</v>
      </c>
      <c r="K32" s="215">
        <f t="shared" si="5"/>
        <v>0.75198169402672121</v>
      </c>
      <c r="L32" s="52">
        <f t="shared" si="6"/>
        <v>5.0907154428201764E-3</v>
      </c>
      <c r="N32" s="40">
        <f t="shared" si="1"/>
        <v>97.137469054315503</v>
      </c>
      <c r="O32" s="143">
        <f t="shared" si="1"/>
        <v>109.17613788757529</v>
      </c>
      <c r="P32" s="52">
        <f t="shared" si="7"/>
        <v>0.12393434737864371</v>
      </c>
      <c r="Q32" s="2"/>
    </row>
    <row r="33" spans="1:17" ht="26.25" customHeight="1" thickBot="1">
      <c r="A33" s="35" t="s">
        <v>18</v>
      </c>
      <c r="B33" s="36">
        <v>284330.46000000008</v>
      </c>
      <c r="C33" s="148">
        <v>291220.7900000001</v>
      </c>
      <c r="D33" s="251">
        <f>SUM(D7:D32)</f>
        <v>1.0000000000000002</v>
      </c>
      <c r="E33" s="252">
        <f>SUM(E7:E32)</f>
        <v>1</v>
      </c>
      <c r="F33" s="57">
        <f t="shared" si="4"/>
        <v>2.4233527424392078E-2</v>
      </c>
      <c r="G33" s="56"/>
      <c r="H33" s="36">
        <v>284330.46000000008</v>
      </c>
      <c r="I33" s="148">
        <v>291220.7900000001</v>
      </c>
      <c r="J33" s="251">
        <f>SUM(J7:J32)</f>
        <v>1</v>
      </c>
      <c r="K33" s="252">
        <f>SUM(K7:K32)</f>
        <v>1</v>
      </c>
      <c r="L33" s="57">
        <f t="shared" si="6"/>
        <v>2.4233527424392078E-2</v>
      </c>
      <c r="M33" s="56"/>
      <c r="N33" s="37">
        <f t="shared" si="1"/>
        <v>10</v>
      </c>
      <c r="O33" s="150">
        <f t="shared" si="1"/>
        <v>10</v>
      </c>
      <c r="P33" s="57">
        <f t="shared" si="7"/>
        <v>0</v>
      </c>
      <c r="Q33" s="2"/>
    </row>
    <row r="35" spans="1:17" ht="15.75" thickBot="1"/>
    <row r="36" spans="1:17">
      <c r="A36" s="484" t="s">
        <v>2</v>
      </c>
      <c r="B36" s="472" t="s">
        <v>1</v>
      </c>
      <c r="C36" s="470"/>
      <c r="D36" s="472" t="s">
        <v>102</v>
      </c>
      <c r="E36" s="470"/>
      <c r="F36" s="130" t="s">
        <v>0</v>
      </c>
      <c r="H36" s="482" t="s">
        <v>19</v>
      </c>
      <c r="I36" s="483"/>
      <c r="J36" s="472" t="s">
        <v>102</v>
      </c>
      <c r="K36" s="473"/>
      <c r="L36" s="130" t="s">
        <v>0</v>
      </c>
      <c r="N36" s="480" t="s">
        <v>22</v>
      </c>
      <c r="O36" s="470"/>
      <c r="P36" s="130" t="s">
        <v>0</v>
      </c>
    </row>
    <row r="37" spans="1:17">
      <c r="A37" s="485"/>
      <c r="B37" s="475" t="str">
        <f>B5</f>
        <v>mar</v>
      </c>
      <c r="C37" s="477"/>
      <c r="D37" s="475" t="str">
        <f>B37</f>
        <v>mar</v>
      </c>
      <c r="E37" s="477"/>
      <c r="F37" s="131" t="str">
        <f>F5</f>
        <v>2026 /2025</v>
      </c>
      <c r="H37" s="478" t="str">
        <f>B37</f>
        <v>mar</v>
      </c>
      <c r="I37" s="477"/>
      <c r="J37" s="475" t="str">
        <f>B37</f>
        <v>mar</v>
      </c>
      <c r="K37" s="476"/>
      <c r="L37" s="131" t="str">
        <f>F37</f>
        <v>2026 /2025</v>
      </c>
      <c r="N37" s="478" t="str">
        <f>B37</f>
        <v>mar</v>
      </c>
      <c r="O37" s="476"/>
      <c r="P37" s="131" t="str">
        <f>F37</f>
        <v>2026 /2025</v>
      </c>
    </row>
    <row r="38" spans="1:17" ht="19.5" customHeight="1" thickBot="1">
      <c r="A38" s="486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2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5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 t="s">
        <v>179</v>
      </c>
      <c r="B39" s="19">
        <v>27999.530000000002</v>
      </c>
      <c r="C39" s="147">
        <v>26348.499999999996</v>
      </c>
      <c r="D39" s="247">
        <f>B39/$B$62</f>
        <v>0.20183953876584446</v>
      </c>
      <c r="E39" s="246">
        <f>C39/$C$62</f>
        <v>0.21287875892778294</v>
      </c>
      <c r="F39" s="52">
        <f>(C39-B39)/B39</f>
        <v>-5.8966346935109479E-2</v>
      </c>
      <c r="H39" s="39">
        <v>8878.9380000000019</v>
      </c>
      <c r="I39" s="147">
        <v>8489.9789999999994</v>
      </c>
      <c r="J39" s="250">
        <f>H39/$H$62</f>
        <v>0.2588621321968782</v>
      </c>
      <c r="K39" s="246">
        <f>I39/$I$62</f>
        <v>0.25079082755535731</v>
      </c>
      <c r="L39" s="52">
        <f>(I39-H39)/H39</f>
        <v>-4.3806928261015281E-2</v>
      </c>
      <c r="N39" s="40">
        <f t="shared" ref="N39:O62" si="11">(H39/B39)*10</f>
        <v>3.1711025149350727</v>
      </c>
      <c r="O39" s="149">
        <f t="shared" si="11"/>
        <v>3.2221868417556983</v>
      </c>
      <c r="P39" s="52">
        <f>(O39-N39)/N39</f>
        <v>1.6109326828770629E-2</v>
      </c>
    </row>
    <row r="40" spans="1:17" ht="20.100000000000001" customHeight="1">
      <c r="A40" s="38" t="s">
        <v>186</v>
      </c>
      <c r="B40" s="19">
        <v>15144.62</v>
      </c>
      <c r="C40" s="140">
        <v>19657.13</v>
      </c>
      <c r="D40" s="247">
        <f t="shared" ref="D40:D61" si="12">B40/$B$62</f>
        <v>0.10917265809761746</v>
      </c>
      <c r="E40" s="215">
        <f t="shared" ref="E40:E61" si="13">C40/$C$62</f>
        <v>0.1588168373335139</v>
      </c>
      <c r="F40" s="52">
        <f t="shared" ref="F40:F62" si="14">(C40-B40)/B40</f>
        <v>0.29796125620847536</v>
      </c>
      <c r="H40" s="19">
        <v>3625.3189999999995</v>
      </c>
      <c r="I40" s="140">
        <v>4686.4250000000011</v>
      </c>
      <c r="J40" s="247">
        <f t="shared" ref="J40:J62" si="15">H40/$H$62</f>
        <v>0.10569482591655151</v>
      </c>
      <c r="K40" s="215">
        <f t="shared" ref="K40:K62" si="16">I40/$I$62</f>
        <v>0.13843525455435354</v>
      </c>
      <c r="L40" s="52">
        <f t="shared" ref="L40:L62" si="17">(I40-H40)/H40</f>
        <v>0.29269313955544374</v>
      </c>
      <c r="N40" s="40">
        <f t="shared" si="11"/>
        <v>2.3937999104632532</v>
      </c>
      <c r="O40" s="143">
        <f t="shared" si="11"/>
        <v>2.3840840448224134</v>
      </c>
      <c r="P40" s="52">
        <f t="shared" ref="P40:P62" si="18">(O40-N40)/N40</f>
        <v>-4.0587626385864394E-3</v>
      </c>
    </row>
    <row r="41" spans="1:17" ht="20.100000000000001" customHeight="1">
      <c r="A41" s="38" t="s">
        <v>185</v>
      </c>
      <c r="B41" s="19">
        <v>9565.84</v>
      </c>
      <c r="C41" s="140">
        <v>13351.38</v>
      </c>
      <c r="D41" s="247">
        <f t="shared" si="12"/>
        <v>6.8957040832752017E-2</v>
      </c>
      <c r="E41" s="215">
        <f t="shared" si="13"/>
        <v>0.10787047476604827</v>
      </c>
      <c r="F41" s="52">
        <f t="shared" si="14"/>
        <v>0.39573524123338871</v>
      </c>
      <c r="H41" s="19">
        <v>3465.4319999999998</v>
      </c>
      <c r="I41" s="140">
        <v>4233.6390000000001</v>
      </c>
      <c r="J41" s="247">
        <f t="shared" si="15"/>
        <v>0.10103337994963944</v>
      </c>
      <c r="K41" s="215">
        <f t="shared" si="16"/>
        <v>0.12506012422181911</v>
      </c>
      <c r="L41" s="52">
        <f t="shared" si="17"/>
        <v>0.22167712423732464</v>
      </c>
      <c r="N41" s="40">
        <f t="shared" si="11"/>
        <v>3.6227158304968512</v>
      </c>
      <c r="O41" s="143">
        <f t="shared" si="11"/>
        <v>3.1709373862477142</v>
      </c>
      <c r="P41" s="52">
        <f t="shared" si="18"/>
        <v>-0.1247071162595649</v>
      </c>
    </row>
    <row r="42" spans="1:17" ht="20.100000000000001" customHeight="1">
      <c r="A42" s="38" t="s">
        <v>187</v>
      </c>
      <c r="B42" s="19">
        <v>18793</v>
      </c>
      <c r="C42" s="140">
        <v>16852.640000000003</v>
      </c>
      <c r="D42" s="247">
        <f t="shared" si="12"/>
        <v>0.13547264729181219</v>
      </c>
      <c r="E42" s="215">
        <f t="shared" si="13"/>
        <v>0.13615838047162887</v>
      </c>
      <c r="F42" s="52">
        <f t="shared" si="14"/>
        <v>-0.10324908210503894</v>
      </c>
      <c r="H42" s="19">
        <v>4284.6670000000004</v>
      </c>
      <c r="I42" s="140">
        <v>4016.0450000000001</v>
      </c>
      <c r="J42" s="247">
        <f t="shared" si="15"/>
        <v>0.12491787141363093</v>
      </c>
      <c r="K42" s="215">
        <f t="shared" si="16"/>
        <v>0.11863247824871595</v>
      </c>
      <c r="L42" s="52">
        <f t="shared" si="17"/>
        <v>-6.269378693840158E-2</v>
      </c>
      <c r="N42" s="40">
        <f t="shared" si="11"/>
        <v>2.2799271005161499</v>
      </c>
      <c r="O42" s="143">
        <f t="shared" si="11"/>
        <v>2.3830361296509031</v>
      </c>
      <c r="P42" s="52">
        <f t="shared" si="18"/>
        <v>4.5224704382614007E-2</v>
      </c>
    </row>
    <row r="43" spans="1:17" ht="20.100000000000001" customHeight="1">
      <c r="A43" s="38" t="s">
        <v>188</v>
      </c>
      <c r="B43" s="19">
        <v>8931.81</v>
      </c>
      <c r="C43" s="140">
        <v>8841.3900000000031</v>
      </c>
      <c r="D43" s="247">
        <f t="shared" si="12"/>
        <v>6.4386524014658705E-2</v>
      </c>
      <c r="E43" s="215">
        <f t="shared" si="13"/>
        <v>7.1432686126212563E-2</v>
      </c>
      <c r="F43" s="52">
        <f t="shared" si="14"/>
        <v>-1.0123368051939802E-2</v>
      </c>
      <c r="H43" s="19">
        <v>3242.0839999999989</v>
      </c>
      <c r="I43" s="140">
        <v>3216.7549999999987</v>
      </c>
      <c r="J43" s="247">
        <f t="shared" si="15"/>
        <v>9.4521752151145014E-2</v>
      </c>
      <c r="K43" s="215">
        <f t="shared" si="16"/>
        <v>9.5021748403951681E-2</v>
      </c>
      <c r="L43" s="52">
        <f t="shared" si="17"/>
        <v>-7.8125674720334777E-3</v>
      </c>
      <c r="N43" s="40">
        <f t="shared" si="11"/>
        <v>3.6298174726063355</v>
      </c>
      <c r="O43" s="143">
        <f t="shared" si="11"/>
        <v>3.6382910379476501</v>
      </c>
      <c r="P43" s="52">
        <f t="shared" si="18"/>
        <v>2.3344329033796536E-3</v>
      </c>
    </row>
    <row r="44" spans="1:17" ht="20.100000000000001" customHeight="1">
      <c r="A44" s="38" t="s">
        <v>192</v>
      </c>
      <c r="B44" s="19">
        <v>6405.0499999999993</v>
      </c>
      <c r="C44" s="140">
        <v>11280.53</v>
      </c>
      <c r="D44" s="247">
        <f t="shared" si="12"/>
        <v>4.6171929949258853E-2</v>
      </c>
      <c r="E44" s="215">
        <f t="shared" si="13"/>
        <v>9.1139352389988951E-2</v>
      </c>
      <c r="F44" s="52">
        <f t="shared" si="14"/>
        <v>0.76119312105291947</v>
      </c>
      <c r="H44" s="19">
        <v>1607.9550000000002</v>
      </c>
      <c r="I44" s="140">
        <v>2496.123</v>
      </c>
      <c r="J44" s="247">
        <f t="shared" si="15"/>
        <v>4.6879329462220731E-2</v>
      </c>
      <c r="K44" s="215">
        <f t="shared" si="16"/>
        <v>7.3734546675552584E-2</v>
      </c>
      <c r="L44" s="52">
        <f t="shared" si="17"/>
        <v>0.55235874138268781</v>
      </c>
      <c r="N44" s="40">
        <f t="shared" si="11"/>
        <v>2.5104487865043996</v>
      </c>
      <c r="O44" s="143">
        <f t="shared" si="11"/>
        <v>2.212771031148359</v>
      </c>
      <c r="P44" s="52">
        <f t="shared" si="18"/>
        <v>-0.11857551405003294</v>
      </c>
    </row>
    <row r="45" spans="1:17" ht="20.100000000000001" customHeight="1">
      <c r="A45" s="38" t="s">
        <v>191</v>
      </c>
      <c r="B45" s="19">
        <v>30392</v>
      </c>
      <c r="C45" s="140">
        <v>11799.570000000003</v>
      </c>
      <c r="D45" s="247">
        <f t="shared" si="12"/>
        <v>0.21908607973675071</v>
      </c>
      <c r="E45" s="215">
        <f t="shared" si="13"/>
        <v>9.5332858321403521E-2</v>
      </c>
      <c r="F45" s="52">
        <f t="shared" si="14"/>
        <v>-0.61175408002105802</v>
      </c>
      <c r="H45" s="19">
        <v>3068.8240000000005</v>
      </c>
      <c r="I45" s="140">
        <v>2301.9970000000008</v>
      </c>
      <c r="J45" s="247">
        <f t="shared" si="15"/>
        <v>8.9470421347344981E-2</v>
      </c>
      <c r="K45" s="215">
        <f t="shared" si="16"/>
        <v>6.8000136709401776E-2</v>
      </c>
      <c r="L45" s="52">
        <f t="shared" si="17"/>
        <v>-0.24987649992309746</v>
      </c>
      <c r="N45" s="40">
        <f t="shared" si="11"/>
        <v>1.0097473019215584</v>
      </c>
      <c r="O45" s="143">
        <f t="shared" si="11"/>
        <v>1.9509160079562222</v>
      </c>
      <c r="P45" s="52">
        <f t="shared" si="18"/>
        <v>0.9320834076442801</v>
      </c>
    </row>
    <row r="46" spans="1:17" ht="20.100000000000001" customHeight="1">
      <c r="A46" s="38" t="s">
        <v>193</v>
      </c>
      <c r="B46" s="19">
        <v>2598.5500000000002</v>
      </c>
      <c r="C46" s="140">
        <v>3735.2500000000005</v>
      </c>
      <c r="D46" s="247">
        <f t="shared" si="12"/>
        <v>1.8732104912474783E-2</v>
      </c>
      <c r="E46" s="215">
        <f t="shared" si="13"/>
        <v>3.0178392860504447E-2</v>
      </c>
      <c r="F46" s="52">
        <f t="shared" si="14"/>
        <v>0.43743626253102702</v>
      </c>
      <c r="H46" s="19">
        <v>1089.0089999999998</v>
      </c>
      <c r="I46" s="140">
        <v>1368.5550000000001</v>
      </c>
      <c r="J46" s="247">
        <f t="shared" si="15"/>
        <v>3.1749652010363179E-2</v>
      </c>
      <c r="K46" s="215">
        <f t="shared" si="16"/>
        <v>4.0426606591726796E-2</v>
      </c>
      <c r="L46" s="52">
        <f t="shared" si="17"/>
        <v>0.25669760305011285</v>
      </c>
      <c r="N46" s="40">
        <f t="shared" si="11"/>
        <v>4.1908333493679155</v>
      </c>
      <c r="O46" s="143">
        <f t="shared" si="11"/>
        <v>3.6638913058028244</v>
      </c>
      <c r="P46" s="52">
        <f t="shared" si="18"/>
        <v>-0.12573681643641768</v>
      </c>
    </row>
    <row r="47" spans="1:17" ht="20.100000000000001" customHeight="1">
      <c r="A47" s="38" t="s">
        <v>196</v>
      </c>
      <c r="B47" s="19">
        <v>5336.2399999999989</v>
      </c>
      <c r="C47" s="140">
        <v>4153.3100000000004</v>
      </c>
      <c r="D47" s="247">
        <f t="shared" si="12"/>
        <v>3.8467224997842803E-2</v>
      </c>
      <c r="E47" s="215">
        <f t="shared" si="13"/>
        <v>3.3556046008021347E-2</v>
      </c>
      <c r="F47" s="52">
        <f t="shared" si="14"/>
        <v>-0.22167856018469909</v>
      </c>
      <c r="H47" s="19">
        <v>1172.4550000000002</v>
      </c>
      <c r="I47" s="140">
        <v>774.46200000000022</v>
      </c>
      <c r="J47" s="247">
        <f t="shared" si="15"/>
        <v>3.4182489077510259E-2</v>
      </c>
      <c r="K47" s="215">
        <f t="shared" si="16"/>
        <v>2.2877319942743935E-2</v>
      </c>
      <c r="L47" s="52">
        <f t="shared" si="17"/>
        <v>-0.33945268688350505</v>
      </c>
      <c r="N47" s="40">
        <f t="shared" si="11"/>
        <v>2.19715567515704</v>
      </c>
      <c r="O47" s="143">
        <f t="shared" si="11"/>
        <v>1.864686238205191</v>
      </c>
      <c r="P47" s="52">
        <f t="shared" si="18"/>
        <v>-0.15131810672818441</v>
      </c>
    </row>
    <row r="48" spans="1:17" ht="20.100000000000001" customHeight="1">
      <c r="A48" s="38" t="s">
        <v>198</v>
      </c>
      <c r="B48" s="19">
        <v>4737.0299999999988</v>
      </c>
      <c r="C48" s="140">
        <v>2826.3099999999995</v>
      </c>
      <c r="D48" s="247">
        <f t="shared" si="12"/>
        <v>3.4147714276631352E-2</v>
      </c>
      <c r="E48" s="215">
        <f t="shared" si="13"/>
        <v>2.2834748283400656E-2</v>
      </c>
      <c r="F48" s="52">
        <f t="shared" si="14"/>
        <v>-0.40335822234606911</v>
      </c>
      <c r="H48" s="19">
        <v>938.26499999999999</v>
      </c>
      <c r="I48" s="140">
        <v>549.17100000000005</v>
      </c>
      <c r="J48" s="247">
        <f t="shared" si="15"/>
        <v>2.735476680496067E-2</v>
      </c>
      <c r="K48" s="215">
        <f t="shared" si="16"/>
        <v>1.622230744733328E-2</v>
      </c>
      <c r="L48" s="52">
        <f t="shared" si="17"/>
        <v>-0.41469520870969284</v>
      </c>
      <c r="N48" s="40">
        <f t="shared" si="11"/>
        <v>1.9807030987770824</v>
      </c>
      <c r="O48" s="143">
        <f t="shared" si="11"/>
        <v>1.9430671087035751</v>
      </c>
      <c r="P48" s="52">
        <f t="shared" si="18"/>
        <v>-1.9001328415522913E-2</v>
      </c>
    </row>
    <row r="49" spans="1:16" ht="20.100000000000001" customHeight="1">
      <c r="A49" s="38" t="s">
        <v>203</v>
      </c>
      <c r="B49" s="19">
        <v>1395.9</v>
      </c>
      <c r="C49" s="140">
        <v>1136.0399999999997</v>
      </c>
      <c r="D49" s="247">
        <f t="shared" si="12"/>
        <v>1.006259077074659E-2</v>
      </c>
      <c r="E49" s="215">
        <f t="shared" si="13"/>
        <v>9.178465009101789E-3</v>
      </c>
      <c r="F49" s="52">
        <f t="shared" si="14"/>
        <v>-0.18615946701053107</v>
      </c>
      <c r="H49" s="19">
        <v>454.42900000000003</v>
      </c>
      <c r="I49" s="140">
        <v>360.40199999999999</v>
      </c>
      <c r="J49" s="247">
        <f t="shared" si="15"/>
        <v>1.3248708333372206E-2</v>
      </c>
      <c r="K49" s="215">
        <f t="shared" si="16"/>
        <v>1.0646141272270038E-2</v>
      </c>
      <c r="L49" s="52">
        <f t="shared" si="17"/>
        <v>-0.20691241095968796</v>
      </c>
      <c r="N49" s="40">
        <f t="shared" si="11"/>
        <v>3.2554552618382404</v>
      </c>
      <c r="O49" s="143">
        <f t="shared" si="11"/>
        <v>3.1724411112284785</v>
      </c>
      <c r="P49" s="52">
        <f t="shared" si="18"/>
        <v>-2.5500012727217379E-2</v>
      </c>
    </row>
    <row r="50" spans="1:16" ht="20.100000000000001" customHeight="1">
      <c r="A50" s="38" t="s">
        <v>199</v>
      </c>
      <c r="B50" s="19">
        <v>2914.5300000000007</v>
      </c>
      <c r="C50" s="140">
        <v>441.35999999999996</v>
      </c>
      <c r="D50" s="247">
        <f t="shared" si="12"/>
        <v>2.1009902341904193E-2</v>
      </c>
      <c r="E50" s="215">
        <f t="shared" si="13"/>
        <v>3.5659020073387964E-3</v>
      </c>
      <c r="F50" s="52">
        <f t="shared" si="14"/>
        <v>-0.84856563493942416</v>
      </c>
      <c r="H50" s="19">
        <v>976.29399999999987</v>
      </c>
      <c r="I50" s="140">
        <v>235.60600000000002</v>
      </c>
      <c r="J50" s="247">
        <f t="shared" si="15"/>
        <v>2.8463488143629218E-2</v>
      </c>
      <c r="K50" s="215">
        <f t="shared" si="16"/>
        <v>6.9597137657239827E-3</v>
      </c>
      <c r="L50" s="52">
        <f t="shared" si="17"/>
        <v>-0.75867310461807613</v>
      </c>
      <c r="N50" s="40">
        <f t="shared" si="11"/>
        <v>3.3497476437024138</v>
      </c>
      <c r="O50" s="143">
        <f t="shared" si="11"/>
        <v>5.3381819829617561</v>
      </c>
      <c r="P50" s="52">
        <f t="shared" si="18"/>
        <v>0.59360720590329685</v>
      </c>
    </row>
    <row r="51" spans="1:16" ht="20.100000000000001" customHeight="1">
      <c r="A51" s="38" t="s">
        <v>206</v>
      </c>
      <c r="B51" s="19">
        <v>364.07</v>
      </c>
      <c r="C51" s="140">
        <v>531.37</v>
      </c>
      <c r="D51" s="247">
        <f t="shared" si="12"/>
        <v>2.6244626562831942E-3</v>
      </c>
      <c r="E51" s="215">
        <f t="shared" si="13"/>
        <v>4.2931243194662327E-3</v>
      </c>
      <c r="F51" s="52">
        <f t="shared" si="14"/>
        <v>0.4595270140357624</v>
      </c>
      <c r="H51" s="19">
        <v>145.24100000000001</v>
      </c>
      <c r="I51" s="140">
        <v>228.97299999999998</v>
      </c>
      <c r="J51" s="247">
        <f t="shared" si="15"/>
        <v>4.2344472888995038E-3</v>
      </c>
      <c r="K51" s="215">
        <f t="shared" si="16"/>
        <v>6.7637774083814384E-3</v>
      </c>
      <c r="L51" s="52">
        <f t="shared" si="17"/>
        <v>0.57650387975847017</v>
      </c>
      <c r="N51" s="40">
        <f t="shared" si="11"/>
        <v>3.9893701760650431</v>
      </c>
      <c r="O51" s="143">
        <f t="shared" si="11"/>
        <v>4.309106648851083</v>
      </c>
      <c r="P51" s="52">
        <f t="shared" si="18"/>
        <v>8.0147105601871049E-2</v>
      </c>
    </row>
    <row r="52" spans="1:16" ht="20.100000000000001" customHeight="1">
      <c r="A52" s="38" t="s">
        <v>207</v>
      </c>
      <c r="B52" s="19">
        <v>1027.1300000000001</v>
      </c>
      <c r="C52" s="140">
        <v>769.35</v>
      </c>
      <c r="D52" s="247">
        <f t="shared" si="12"/>
        <v>7.4042473374575151E-3</v>
      </c>
      <c r="E52" s="215">
        <f t="shared" si="13"/>
        <v>6.2158480817158411E-3</v>
      </c>
      <c r="F52" s="52">
        <f t="shared" si="14"/>
        <v>-0.25097115262917064</v>
      </c>
      <c r="H52" s="19">
        <v>236.458</v>
      </c>
      <c r="I52" s="140">
        <v>181.184</v>
      </c>
      <c r="J52" s="247">
        <f t="shared" si="15"/>
        <v>6.8938449682844289E-3</v>
      </c>
      <c r="K52" s="215">
        <f t="shared" si="16"/>
        <v>5.3521080911731189E-3</v>
      </c>
      <c r="L52" s="52">
        <f t="shared" si="17"/>
        <v>-0.23375821498955418</v>
      </c>
      <c r="N52" s="40">
        <f t="shared" ref="N52:N53" si="19">(H52/B52)*10</f>
        <v>2.3021233923651336</v>
      </c>
      <c r="O52" s="143">
        <f t="shared" ref="O52:O53" si="20">(I52/C52)*10</f>
        <v>2.3550269708195231</v>
      </c>
      <c r="P52" s="52">
        <f t="shared" ref="P52:P53" si="21">(O52-N52)/N52</f>
        <v>2.2980340076401311E-2</v>
      </c>
    </row>
    <row r="53" spans="1:16" ht="20.100000000000001" customHeight="1">
      <c r="A53" s="38" t="s">
        <v>208</v>
      </c>
      <c r="B53" s="19">
        <v>409.53</v>
      </c>
      <c r="C53" s="140">
        <v>427.99</v>
      </c>
      <c r="D53" s="247">
        <f t="shared" si="12"/>
        <v>2.9521690653656067E-3</v>
      </c>
      <c r="E53" s="215">
        <f t="shared" si="13"/>
        <v>3.4578810950718951E-3</v>
      </c>
      <c r="F53" s="52">
        <f t="shared" si="14"/>
        <v>4.5076062803701897E-2</v>
      </c>
      <c r="H53" s="19">
        <v>192.14100000000002</v>
      </c>
      <c r="I53" s="140">
        <v>164.28999999999996</v>
      </c>
      <c r="J53" s="247">
        <f t="shared" si="15"/>
        <v>5.6017993303298626E-3</v>
      </c>
      <c r="K53" s="215">
        <f t="shared" si="16"/>
        <v>4.8530656034684715E-3</v>
      </c>
      <c r="L53" s="52">
        <f t="shared" si="17"/>
        <v>-0.14495084339105163</v>
      </c>
      <c r="N53" s="40">
        <f t="shared" si="19"/>
        <v>4.6917441945645013</v>
      </c>
      <c r="O53" s="143">
        <f t="shared" si="20"/>
        <v>3.8386410897450869</v>
      </c>
      <c r="P53" s="52">
        <f t="shared" si="21"/>
        <v>-0.18183069439458249</v>
      </c>
    </row>
    <row r="54" spans="1:16" ht="20.100000000000001" customHeight="1">
      <c r="A54" s="38" t="s">
        <v>209</v>
      </c>
      <c r="B54" s="19">
        <v>1121.3299999999997</v>
      </c>
      <c r="C54" s="140">
        <v>362.25000000000006</v>
      </c>
      <c r="D54" s="247">
        <f t="shared" si="12"/>
        <v>8.0833046127668663E-3</v>
      </c>
      <c r="E54" s="215">
        <f t="shared" si="13"/>
        <v>2.9267446124671003E-3</v>
      </c>
      <c r="F54" s="52">
        <f t="shared" si="14"/>
        <v>-0.67694612647481112</v>
      </c>
      <c r="H54" s="19">
        <v>369.76600000000002</v>
      </c>
      <c r="I54" s="140">
        <v>130.71599999999998</v>
      </c>
      <c r="J54" s="247">
        <f t="shared" si="15"/>
        <v>1.0780390084254542E-2</v>
      </c>
      <c r="K54" s="215">
        <f t="shared" si="16"/>
        <v>3.8613021086066394E-3</v>
      </c>
      <c r="L54" s="52">
        <f t="shared" si="17"/>
        <v>-0.6464899422878253</v>
      </c>
      <c r="N54" s="40">
        <f t="shared" ref="N54" si="22">(H54/B54)*10</f>
        <v>3.2975662828962049</v>
      </c>
      <c r="O54" s="143">
        <f t="shared" ref="O54" si="23">(I54/C54)*10</f>
        <v>3.6084472049689431</v>
      </c>
      <c r="P54" s="52">
        <f t="shared" ref="P54" si="24">(O54-N54)/N54</f>
        <v>9.4275867534555205E-2</v>
      </c>
    </row>
    <row r="55" spans="1:16" ht="20.100000000000001" customHeight="1">
      <c r="A55" s="38" t="s">
        <v>210</v>
      </c>
      <c r="B55" s="19">
        <v>520.3900000000001</v>
      </c>
      <c r="C55" s="140">
        <v>414.21999999999997</v>
      </c>
      <c r="D55" s="247">
        <f t="shared" si="12"/>
        <v>3.7513228821468717E-3</v>
      </c>
      <c r="E55" s="215">
        <f t="shared" si="13"/>
        <v>3.3466284427222139E-3</v>
      </c>
      <c r="F55" s="52">
        <f t="shared" si="14"/>
        <v>-0.20402006187666963</v>
      </c>
      <c r="H55" s="19">
        <v>168.06500000000003</v>
      </c>
      <c r="I55" s="140">
        <v>106.94</v>
      </c>
      <c r="J55" s="247">
        <f t="shared" si="15"/>
        <v>4.8998725126437794E-3</v>
      </c>
      <c r="K55" s="215">
        <f t="shared" si="16"/>
        <v>3.1589678960065645E-3</v>
      </c>
      <c r="L55" s="52">
        <f t="shared" si="17"/>
        <v>-0.36369856900603942</v>
      </c>
      <c r="N55" s="40">
        <f t="shared" si="11"/>
        <v>3.2295970329944845</v>
      </c>
      <c r="O55" s="143">
        <f t="shared" si="11"/>
        <v>2.5817198590121193</v>
      </c>
      <c r="P55" s="52">
        <f t="shared" si="18"/>
        <v>-0.20060619556045761</v>
      </c>
    </row>
    <row r="56" spans="1:16" ht="20.100000000000001" customHeight="1">
      <c r="A56" s="38" t="s">
        <v>211</v>
      </c>
      <c r="B56" s="19">
        <v>422.21999999999991</v>
      </c>
      <c r="C56" s="140">
        <v>310.16000000000003</v>
      </c>
      <c r="D56" s="247">
        <f t="shared" si="12"/>
        <v>3.0436471632814843E-3</v>
      </c>
      <c r="E56" s="215">
        <f t="shared" si="13"/>
        <v>2.5058912601871519E-3</v>
      </c>
      <c r="F56" s="52">
        <f t="shared" si="14"/>
        <v>-0.26540666003505259</v>
      </c>
      <c r="H56" s="19">
        <v>129.00799999999998</v>
      </c>
      <c r="I56" s="140">
        <v>101.59899999999999</v>
      </c>
      <c r="J56" s="247">
        <f t="shared" si="15"/>
        <v>3.761180216649204E-3</v>
      </c>
      <c r="K56" s="215">
        <f t="shared" si="16"/>
        <v>3.0011967389785947E-3</v>
      </c>
      <c r="L56" s="52">
        <f t="shared" si="17"/>
        <v>-0.21245969242217533</v>
      </c>
      <c r="N56" s="40">
        <f t="shared" ref="N56" si="25">(H56/B56)*10</f>
        <v>3.0554687129932261</v>
      </c>
      <c r="O56" s="143">
        <f t="shared" ref="O56" si="26">(I56/C56)*10</f>
        <v>3.2756964147536749</v>
      </c>
      <c r="P56" s="52">
        <f t="shared" ref="P56" si="27">(O56-N56)/N56</f>
        <v>7.2076569078891775E-2</v>
      </c>
    </row>
    <row r="57" spans="1:16" ht="20.100000000000001" customHeight="1">
      <c r="A57" s="38" t="s">
        <v>212</v>
      </c>
      <c r="B57" s="19">
        <v>124.41999999999999</v>
      </c>
      <c r="C57" s="140">
        <v>206.86999999999998</v>
      </c>
      <c r="D57" s="247">
        <f t="shared" si="12"/>
        <v>8.9690346278120962E-4</v>
      </c>
      <c r="E57" s="215">
        <f t="shared" si="13"/>
        <v>1.6713751773114393E-3</v>
      </c>
      <c r="F57" s="52">
        <f t="shared" si="14"/>
        <v>0.66267481112361359</v>
      </c>
      <c r="H57" s="19">
        <v>41.497999999999998</v>
      </c>
      <c r="I57" s="140">
        <v>56.319000000000003</v>
      </c>
      <c r="J57" s="247">
        <f t="shared" si="15"/>
        <v>1.2098587423300003E-3</v>
      </c>
      <c r="K57" s="215">
        <f t="shared" si="16"/>
        <v>1.6636423502449384E-3</v>
      </c>
      <c r="L57" s="52">
        <f t="shared" si="17"/>
        <v>0.35714974215624862</v>
      </c>
      <c r="N57" s="40">
        <f t="shared" ref="N57" si="28">(H57/B57)*10</f>
        <v>3.3353158656164608</v>
      </c>
      <c r="O57" s="143">
        <f t="shared" ref="O57" si="29">(I57/C57)*10</f>
        <v>2.7224343790786487</v>
      </c>
      <c r="P57" s="52">
        <f t="shared" ref="P57" si="30">(O57-N57)/N57</f>
        <v>-0.18375515580277257</v>
      </c>
    </row>
    <row r="58" spans="1:16" ht="20.100000000000001" customHeight="1">
      <c r="A58" s="38" t="s">
        <v>213</v>
      </c>
      <c r="B58" s="19">
        <v>115.92</v>
      </c>
      <c r="C58" s="140">
        <v>103.69000000000003</v>
      </c>
      <c r="D58" s="247">
        <f t="shared" si="12"/>
        <v>8.3562971713227636E-4</v>
      </c>
      <c r="E58" s="215">
        <f t="shared" si="13"/>
        <v>8.3774782295849184E-4</v>
      </c>
      <c r="F58" s="52">
        <f t="shared" si="14"/>
        <v>-0.10550379572118682</v>
      </c>
      <c r="H58" s="19">
        <v>53.651999999999994</v>
      </c>
      <c r="I58" s="140">
        <v>50.184999999999995</v>
      </c>
      <c r="J58" s="247">
        <f t="shared" si="15"/>
        <v>1.5642040879919315E-3</v>
      </c>
      <c r="K58" s="215">
        <f t="shared" si="16"/>
        <v>1.4824462676368937E-3</v>
      </c>
      <c r="L58" s="52">
        <f t="shared" si="17"/>
        <v>-6.4620144635801069E-2</v>
      </c>
      <c r="N58" s="40">
        <f t="shared" ref="N58" si="31">(H58/B58)*10</f>
        <v>4.6283643892339539</v>
      </c>
      <c r="O58" s="143">
        <f t="shared" ref="O58" si="32">(I58/C58)*10</f>
        <v>4.8399074163371569</v>
      </c>
      <c r="P58" s="52">
        <f t="shared" ref="P58" si="33">(O58-N58)/N58</f>
        <v>4.5705784876245624E-2</v>
      </c>
    </row>
    <row r="59" spans="1:16" ht="20.100000000000001" customHeight="1">
      <c r="A59" s="38" t="s">
        <v>214</v>
      </c>
      <c r="B59" s="19">
        <v>57.160000000000004</v>
      </c>
      <c r="C59" s="140">
        <v>67.069999999999993</v>
      </c>
      <c r="D59" s="247">
        <f t="shared" si="12"/>
        <v>4.1204791779917978E-4</v>
      </c>
      <c r="E59" s="215">
        <f t="shared" si="13"/>
        <v>5.418820183800369E-4</v>
      </c>
      <c r="F59" s="52">
        <f t="shared" si="14"/>
        <v>0.17337298810356874</v>
      </c>
      <c r="H59" s="19">
        <v>31.068999999999999</v>
      </c>
      <c r="I59" s="140">
        <v>27.208000000000002</v>
      </c>
      <c r="J59" s="247">
        <f t="shared" si="15"/>
        <v>9.0580512953517716E-4</v>
      </c>
      <c r="K59" s="215">
        <f t="shared" si="16"/>
        <v>8.0371421838925196E-4</v>
      </c>
      <c r="L59" s="52">
        <f t="shared" si="17"/>
        <v>-0.12427178216228386</v>
      </c>
      <c r="N59" s="40">
        <f t="shared" ref="N59" si="34">(H59/B59)*10</f>
        <v>5.4354443666899925</v>
      </c>
      <c r="O59" s="143">
        <f t="shared" ref="O59" si="35">(I59/C59)*10</f>
        <v>4.0566572237960346</v>
      </c>
      <c r="P59" s="52">
        <f t="shared" ref="P59" si="36">(O59-N59)/N59</f>
        <v>-0.2536659470463119</v>
      </c>
    </row>
    <row r="60" spans="1:16" ht="20.100000000000001" customHeight="1">
      <c r="A60" s="38" t="s">
        <v>215</v>
      </c>
      <c r="B60" s="19">
        <v>41.16</v>
      </c>
      <c r="C60" s="140">
        <v>20.83</v>
      </c>
      <c r="D60" s="247">
        <f t="shared" si="12"/>
        <v>2.9670910246001116E-4</v>
      </c>
      <c r="E60" s="215">
        <f t="shared" si="13"/>
        <v>1.6829286481073757E-4</v>
      </c>
      <c r="F60" s="52">
        <f t="shared" si="14"/>
        <v>-0.49392614188532558</v>
      </c>
      <c r="H60" s="19">
        <v>27.991000000000003</v>
      </c>
      <c r="I60" s="140">
        <v>26.097000000000005</v>
      </c>
      <c r="J60" s="247">
        <f t="shared" si="15"/>
        <v>8.1606718532360701E-4</v>
      </c>
      <c r="K60" s="215">
        <f t="shared" si="16"/>
        <v>7.708956908741661E-4</v>
      </c>
      <c r="L60" s="52">
        <f t="shared" si="17"/>
        <v>-6.7664606480654435E-2</v>
      </c>
      <c r="N60" s="40">
        <f t="shared" si="11"/>
        <v>6.8005344995140931</v>
      </c>
      <c r="O60" s="143">
        <f t="shared" si="11"/>
        <v>12.528564570331255</v>
      </c>
      <c r="P60" s="52">
        <f t="shared" si="18"/>
        <v>0.84229115685339695</v>
      </c>
    </row>
    <row r="61" spans="1:16" ht="20.100000000000001" customHeight="1" thickBot="1">
      <c r="A61" s="8" t="s">
        <v>17</v>
      </c>
      <c r="B61" s="19">
        <f>B62-SUM(B39:B60)</f>
        <v>304.29999999993015</v>
      </c>
      <c r="C61" s="140">
        <f>C62-SUM(C39:C60)</f>
        <v>135.11999999999534</v>
      </c>
      <c r="D61" s="247">
        <f t="shared" si="12"/>
        <v>2.1936000942313089E-3</v>
      </c>
      <c r="E61" s="215">
        <f t="shared" si="13"/>
        <v>1.0916817999628459E-3</v>
      </c>
      <c r="F61" s="52">
        <f t="shared" si="14"/>
        <v>-0.55596450870842473</v>
      </c>
      <c r="H61" s="196">
        <f>H62-SUM(H39:H60)</f>
        <v>101.31199999998353</v>
      </c>
      <c r="I61" s="22">
        <f>I62-SUM(I39:I60)</f>
        <v>50.158999999992375</v>
      </c>
      <c r="J61" s="247">
        <f t="shared" si="15"/>
        <v>2.9537136465110866E-3</v>
      </c>
      <c r="K61" s="215">
        <f t="shared" si="16"/>
        <v>1.4816782372897809E-3</v>
      </c>
      <c r="L61" s="52">
        <f t="shared" si="17"/>
        <v>-0.50490563802905353</v>
      </c>
      <c r="N61" s="40">
        <f t="shared" si="11"/>
        <v>3.3293460400922377</v>
      </c>
      <c r="O61" s="143">
        <f t="shared" si="11"/>
        <v>3.7121817643571715</v>
      </c>
      <c r="P61" s="52">
        <f t="shared" si="18"/>
        <v>0.11498826485886326</v>
      </c>
    </row>
    <row r="62" spans="1:16" s="1" customFormat="1" ht="26.25" customHeight="1" thickBot="1">
      <c r="A62" s="12" t="s">
        <v>18</v>
      </c>
      <c r="B62" s="17">
        <v>138721.72999999998</v>
      </c>
      <c r="C62" s="145">
        <v>123772.33</v>
      </c>
      <c r="D62" s="253">
        <f>SUM(D39:D61)</f>
        <v>0.99999999999999967</v>
      </c>
      <c r="E62" s="254">
        <f>SUM(E39:E61)</f>
        <v>1.0000000000000002</v>
      </c>
      <c r="F62" s="57">
        <f t="shared" si="14"/>
        <v>-0.10776538037696028</v>
      </c>
      <c r="H62" s="17">
        <v>34299.872000000003</v>
      </c>
      <c r="I62" s="145">
        <v>33852.828999999998</v>
      </c>
      <c r="J62" s="253">
        <f t="shared" si="15"/>
        <v>1</v>
      </c>
      <c r="K62" s="254">
        <f t="shared" si="16"/>
        <v>1</v>
      </c>
      <c r="L62" s="57">
        <f t="shared" si="17"/>
        <v>-1.3033372252817884E-2</v>
      </c>
      <c r="N62" s="37">
        <f t="shared" si="11"/>
        <v>2.4725666267281996</v>
      </c>
      <c r="O62" s="150">
        <f t="shared" si="11"/>
        <v>2.7350886098694271</v>
      </c>
      <c r="P62" s="57">
        <f t="shared" si="18"/>
        <v>0.10617387628846518</v>
      </c>
    </row>
    <row r="64" spans="1:16" ht="15.75" thickBot="1"/>
    <row r="65" spans="1:16">
      <c r="A65" s="484" t="s">
        <v>15</v>
      </c>
      <c r="B65" s="472" t="s">
        <v>1</v>
      </c>
      <c r="C65" s="470"/>
      <c r="D65" s="472" t="s">
        <v>102</v>
      </c>
      <c r="E65" s="470"/>
      <c r="F65" s="130" t="s">
        <v>0</v>
      </c>
      <c r="H65" s="482" t="s">
        <v>19</v>
      </c>
      <c r="I65" s="483"/>
      <c r="J65" s="472" t="s">
        <v>102</v>
      </c>
      <c r="K65" s="473"/>
      <c r="L65" s="130" t="s">
        <v>0</v>
      </c>
      <c r="N65" s="480" t="s">
        <v>22</v>
      </c>
      <c r="O65" s="470"/>
      <c r="P65" s="130" t="s">
        <v>0</v>
      </c>
    </row>
    <row r="66" spans="1:16">
      <c r="A66" s="485"/>
      <c r="B66" s="475" t="str">
        <f>B37</f>
        <v>mar</v>
      </c>
      <c r="C66" s="477"/>
      <c r="D66" s="475" t="str">
        <f>B66</f>
        <v>mar</v>
      </c>
      <c r="E66" s="477"/>
      <c r="F66" s="131" t="str">
        <f>F5</f>
        <v>2026 /2025</v>
      </c>
      <c r="H66" s="478" t="str">
        <f>B66</f>
        <v>mar</v>
      </c>
      <c r="I66" s="477"/>
      <c r="J66" s="475" t="str">
        <f>B66</f>
        <v>mar</v>
      </c>
      <c r="K66" s="476"/>
      <c r="L66" s="131" t="str">
        <f>F66</f>
        <v>2026 /2025</v>
      </c>
      <c r="N66" s="478" t="str">
        <f>B66</f>
        <v>mar</v>
      </c>
      <c r="O66" s="476"/>
      <c r="P66" s="131" t="str">
        <f>L66</f>
        <v>2026 /2025</v>
      </c>
    </row>
    <row r="67" spans="1:16" ht="19.5" customHeight="1" thickBot="1">
      <c r="A67" s="486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2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0">
        <f>L38</f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 t="s">
        <v>180</v>
      </c>
      <c r="B68" s="39">
        <v>20916.150000000001</v>
      </c>
      <c r="C68" s="147">
        <v>20934.859999999997</v>
      </c>
      <c r="D68" s="247">
        <f>B68/$B$96</f>
        <v>0.14364626351730425</v>
      </c>
      <c r="E68" s="246">
        <f>C68/$C$96</f>
        <v>0.12502270847997046</v>
      </c>
      <c r="F68" s="52">
        <f>(C68-B68)/B68</f>
        <v>8.9452408784577889E-4</v>
      </c>
      <c r="H68" s="19">
        <v>7564.1849999999995</v>
      </c>
      <c r="I68" s="147">
        <v>7710.7430000000004</v>
      </c>
      <c r="J68" s="245">
        <f>H68/$H$96</f>
        <v>0.19028757626096265</v>
      </c>
      <c r="K68" s="246">
        <f>I68/$I$96</f>
        <v>0.17233946745351975</v>
      </c>
      <c r="L68" s="52">
        <f t="shared" ref="L68:L70" si="37">(I68-H68)/H68</f>
        <v>1.9375253249358775E-2</v>
      </c>
      <c r="N68" s="40">
        <f t="shared" ref="N68:O83" si="38">(H68/B68)*10</f>
        <v>3.6164327565063354</v>
      </c>
      <c r="O68" s="143">
        <f t="shared" si="38"/>
        <v>3.683207339337355</v>
      </c>
      <c r="P68" s="52">
        <f t="shared" ref="P68:P69" si="39">(O68-N68)/N68</f>
        <v>1.8464212478687788E-2</v>
      </c>
    </row>
    <row r="69" spans="1:16" ht="20.100000000000001" customHeight="1">
      <c r="A69" s="38" t="s">
        <v>181</v>
      </c>
      <c r="B69" s="19">
        <v>18953.890000000007</v>
      </c>
      <c r="C69" s="140">
        <v>21668.809999999998</v>
      </c>
      <c r="D69" s="247">
        <f t="shared" ref="D69:D95" si="40">B69/$B$96</f>
        <v>0.13017001109754894</v>
      </c>
      <c r="E69" s="215">
        <f t="shared" ref="E69:E95" si="41">C69/$C$96</f>
        <v>0.12940584822338763</v>
      </c>
      <c r="F69" s="52">
        <f>(C69-B69)/B69</f>
        <v>0.14323814267150384</v>
      </c>
      <c r="H69" s="19">
        <v>5582.5860000000011</v>
      </c>
      <c r="I69" s="140">
        <v>6921.8680000000022</v>
      </c>
      <c r="J69" s="214">
        <f t="shared" ref="J69:J95" si="42">H69/$H$96</f>
        <v>0.14043770204038938</v>
      </c>
      <c r="K69" s="215">
        <f t="shared" ref="K69:K95" si="43">I69/$I$96</f>
        <v>0.15470766499461336</v>
      </c>
      <c r="L69" s="52">
        <f t="shared" si="37"/>
        <v>0.23990351424948952</v>
      </c>
      <c r="N69" s="40">
        <f t="shared" si="38"/>
        <v>2.94535105986159</v>
      </c>
      <c r="O69" s="143">
        <f t="shared" si="38"/>
        <v>3.1943923085762456</v>
      </c>
      <c r="P69" s="52">
        <f t="shared" si="39"/>
        <v>8.4554011950737959E-2</v>
      </c>
    </row>
    <row r="70" spans="1:16" ht="20.100000000000001" customHeight="1">
      <c r="A70" s="38" t="s">
        <v>182</v>
      </c>
      <c r="B70" s="19">
        <v>14782.320000000002</v>
      </c>
      <c r="C70" s="140">
        <v>19432.23</v>
      </c>
      <c r="D70" s="247">
        <f t="shared" si="40"/>
        <v>0.10152083601031342</v>
      </c>
      <c r="E70" s="215">
        <f t="shared" si="41"/>
        <v>0.11604902189007887</v>
      </c>
      <c r="F70" s="52">
        <f>(C70-B70)/B70</f>
        <v>0.31455887844397884</v>
      </c>
      <c r="H70" s="19">
        <v>5113.7990000000027</v>
      </c>
      <c r="I70" s="140">
        <v>6026.1480000000001</v>
      </c>
      <c r="J70" s="214">
        <f t="shared" si="42"/>
        <v>0.12864471416229709</v>
      </c>
      <c r="K70" s="215">
        <f t="shared" si="43"/>
        <v>0.13468781635130272</v>
      </c>
      <c r="L70" s="52">
        <f t="shared" si="37"/>
        <v>0.17840924134875011</v>
      </c>
      <c r="N70" s="40">
        <f t="shared" ref="N70" si="44">(H70/B70)*10</f>
        <v>3.4594021777366493</v>
      </c>
      <c r="O70" s="143">
        <f t="shared" ref="O70" si="45">(I70/C70)*10</f>
        <v>3.1011098571805706</v>
      </c>
      <c r="P70" s="52">
        <f t="shared" ref="P70" si="46">(O70-N70)/N70</f>
        <v>-0.1035705888323442</v>
      </c>
    </row>
    <row r="71" spans="1:16" ht="20.100000000000001" customHeight="1">
      <c r="A71" s="38" t="s">
        <v>183</v>
      </c>
      <c r="B71" s="19">
        <v>24658.520000000004</v>
      </c>
      <c r="C71" s="140">
        <v>36829.830000000016</v>
      </c>
      <c r="D71" s="247">
        <f t="shared" si="40"/>
        <v>0.16934781314279718</v>
      </c>
      <c r="E71" s="215">
        <f t="shared" si="41"/>
        <v>0.21994726018979219</v>
      </c>
      <c r="F71" s="52">
        <f t="shared" ref="F71:F96" si="47">(C71-B71)/B71</f>
        <v>0.49359450607741301</v>
      </c>
      <c r="H71" s="19">
        <v>2849.2600000000007</v>
      </c>
      <c r="I71" s="140">
        <v>4573.4570000000012</v>
      </c>
      <c r="J71" s="214">
        <f t="shared" si="42"/>
        <v>7.1677091390190822E-2</v>
      </c>
      <c r="K71" s="215">
        <f t="shared" si="43"/>
        <v>0.10221935082022215</v>
      </c>
      <c r="L71" s="52">
        <f t="shared" ref="L71:L96" si="48">(I71-H71)/H71</f>
        <v>0.60513852719653527</v>
      </c>
      <c r="N71" s="40">
        <f t="shared" ref="N71" si="49">(H71/B71)*10</f>
        <v>1.155487028418575</v>
      </c>
      <c r="O71" s="143">
        <f t="shared" si="38"/>
        <v>1.2417806435707139</v>
      </c>
      <c r="P71" s="52">
        <f t="shared" ref="P71:P96" si="50">(O71-N71)/N71</f>
        <v>7.4681595751223878E-2</v>
      </c>
    </row>
    <row r="72" spans="1:16" ht="20.100000000000001" customHeight="1">
      <c r="A72" s="38" t="s">
        <v>184</v>
      </c>
      <c r="B72" s="19">
        <v>8796.9900000000016</v>
      </c>
      <c r="C72" s="140">
        <v>11903.97</v>
      </c>
      <c r="D72" s="247">
        <f t="shared" si="40"/>
        <v>6.041526493638124E-2</v>
      </c>
      <c r="E72" s="215">
        <f t="shared" si="41"/>
        <v>7.1090352219423211E-2</v>
      </c>
      <c r="F72" s="52">
        <f t="shared" si="47"/>
        <v>0.35318671500138082</v>
      </c>
      <c r="H72" s="19">
        <v>3476.8920000000003</v>
      </c>
      <c r="I72" s="140">
        <v>4408.4030000000002</v>
      </c>
      <c r="J72" s="214">
        <f t="shared" si="42"/>
        <v>8.7466045793582664E-2</v>
      </c>
      <c r="K72" s="215">
        <f t="shared" si="43"/>
        <v>9.8530300561242776E-2</v>
      </c>
      <c r="L72" s="52">
        <f t="shared" si="48"/>
        <v>0.26791485038937068</v>
      </c>
      <c r="N72" s="40">
        <f t="shared" si="38"/>
        <v>3.9523655250261736</v>
      </c>
      <c r="O72" s="143">
        <f t="shared" si="38"/>
        <v>3.7033048638395432</v>
      </c>
      <c r="P72" s="52">
        <f t="shared" si="50"/>
        <v>-6.3015593980260992E-2</v>
      </c>
    </row>
    <row r="73" spans="1:16" ht="20.100000000000001" customHeight="1">
      <c r="A73" s="38" t="s">
        <v>190</v>
      </c>
      <c r="B73" s="19">
        <v>6602.19</v>
      </c>
      <c r="C73" s="140">
        <v>6826.01</v>
      </c>
      <c r="D73" s="247">
        <f t="shared" si="40"/>
        <v>4.5341992887377017E-2</v>
      </c>
      <c r="E73" s="215">
        <f t="shared" si="41"/>
        <v>4.0764841910161484E-2</v>
      </c>
      <c r="F73" s="52">
        <f t="shared" si="47"/>
        <v>3.3900872286317212E-2</v>
      </c>
      <c r="H73" s="19">
        <v>2590.2540000000004</v>
      </c>
      <c r="I73" s="140">
        <v>2445.6820000000002</v>
      </c>
      <c r="J73" s="214">
        <f t="shared" si="42"/>
        <v>6.5161435840115453E-2</v>
      </c>
      <c r="K73" s="215">
        <f t="shared" si="43"/>
        <v>5.4662376043483625E-2</v>
      </c>
      <c r="L73" s="52">
        <f t="shared" si="48"/>
        <v>-5.5813831384875806E-2</v>
      </c>
      <c r="N73" s="40">
        <f t="shared" si="38"/>
        <v>3.9233254420124242</v>
      </c>
      <c r="O73" s="143">
        <f t="shared" si="38"/>
        <v>3.5828866350913642</v>
      </c>
      <c r="P73" s="52">
        <f t="shared" si="50"/>
        <v>-8.6773022516948239E-2</v>
      </c>
    </row>
    <row r="74" spans="1:16" ht="20.100000000000001" customHeight="1">
      <c r="A74" s="38" t="s">
        <v>189</v>
      </c>
      <c r="B74" s="19">
        <v>10982.289999999999</v>
      </c>
      <c r="C74" s="140">
        <v>8444.7699999999986</v>
      </c>
      <c r="D74" s="247">
        <f t="shared" si="40"/>
        <v>7.5423293644550027E-2</v>
      </c>
      <c r="E74" s="215">
        <f t="shared" si="41"/>
        <v>5.0432055332130243E-2</v>
      </c>
      <c r="F74" s="52">
        <f t="shared" si="47"/>
        <v>-0.23105563593749578</v>
      </c>
      <c r="H74" s="19">
        <v>2604.1999999999994</v>
      </c>
      <c r="I74" s="140">
        <v>2090.2200000000003</v>
      </c>
      <c r="J74" s="214">
        <f t="shared" si="42"/>
        <v>6.5512266833611138E-2</v>
      </c>
      <c r="K74" s="215">
        <f t="shared" si="43"/>
        <v>4.6717599284620957E-2</v>
      </c>
      <c r="L74" s="52">
        <f t="shared" si="48"/>
        <v>-0.1973657937178401</v>
      </c>
      <c r="N74" s="40">
        <f t="shared" si="38"/>
        <v>2.3712722938476398</v>
      </c>
      <c r="O74" s="143">
        <f t="shared" si="38"/>
        <v>2.4751651021875083</v>
      </c>
      <c r="P74" s="52">
        <f t="shared" si="50"/>
        <v>4.3813107676171345E-2</v>
      </c>
    </row>
    <row r="75" spans="1:16" ht="20.100000000000001" customHeight="1">
      <c r="A75" s="38" t="s">
        <v>194</v>
      </c>
      <c r="B75" s="19">
        <v>3533.96</v>
      </c>
      <c r="C75" s="140">
        <v>3717.8399999999992</v>
      </c>
      <c r="D75" s="247">
        <f t="shared" si="40"/>
        <v>2.4270248081965966E-2</v>
      </c>
      <c r="E75" s="215">
        <f t="shared" si="41"/>
        <v>2.2202891564365529E-2</v>
      </c>
      <c r="F75" s="52">
        <f t="shared" si="47"/>
        <v>5.2032281067131265E-2</v>
      </c>
      <c r="H75" s="19">
        <v>1161.5449999999998</v>
      </c>
      <c r="I75" s="140">
        <v>1250.4959999999999</v>
      </c>
      <c r="J75" s="214">
        <f t="shared" si="42"/>
        <v>2.9220277236482167E-2</v>
      </c>
      <c r="K75" s="215">
        <f t="shared" si="43"/>
        <v>2.7949292914153226E-2</v>
      </c>
      <c r="L75" s="52">
        <f t="shared" si="48"/>
        <v>7.6579900046920293E-2</v>
      </c>
      <c r="N75" s="40">
        <f t="shared" si="38"/>
        <v>3.2868085660279118</v>
      </c>
      <c r="O75" s="143">
        <f t="shared" si="38"/>
        <v>3.3635013879026538</v>
      </c>
      <c r="P75" s="52">
        <f t="shared" si="50"/>
        <v>2.3333522574886321E-2</v>
      </c>
    </row>
    <row r="76" spans="1:16" ht="20.100000000000001" customHeight="1">
      <c r="A76" s="38" t="s">
        <v>197</v>
      </c>
      <c r="B76" s="19">
        <v>2388.9000000000005</v>
      </c>
      <c r="C76" s="140">
        <v>3308.8699999999994</v>
      </c>
      <c r="D76" s="247">
        <f t="shared" si="40"/>
        <v>1.640629651807279E-2</v>
      </c>
      <c r="E76" s="215">
        <f t="shared" si="41"/>
        <v>1.9760528105185315E-2</v>
      </c>
      <c r="F76" s="52">
        <f t="shared" si="47"/>
        <v>0.38510192975846569</v>
      </c>
      <c r="H76" s="19">
        <v>1058.325</v>
      </c>
      <c r="I76" s="140">
        <v>1196.742</v>
      </c>
      <c r="J76" s="214">
        <f t="shared" si="42"/>
        <v>2.6623634819400017E-2</v>
      </c>
      <c r="K76" s="215">
        <f t="shared" si="43"/>
        <v>2.6747860609445822E-2</v>
      </c>
      <c r="L76" s="52">
        <f t="shared" si="48"/>
        <v>0.13078874636808155</v>
      </c>
      <c r="N76" s="40">
        <f t="shared" si="38"/>
        <v>4.4301770689438644</v>
      </c>
      <c r="O76" s="143">
        <f t="shared" si="38"/>
        <v>3.6167694711487615</v>
      </c>
      <c r="P76" s="52">
        <f t="shared" si="50"/>
        <v>-0.18360611441407146</v>
      </c>
    </row>
    <row r="77" spans="1:16" ht="20.100000000000001" customHeight="1">
      <c r="A77" s="38" t="s">
        <v>195</v>
      </c>
      <c r="B77" s="19">
        <v>296.82</v>
      </c>
      <c r="C77" s="140">
        <v>311.00000000000011</v>
      </c>
      <c r="D77" s="247">
        <f t="shared" si="40"/>
        <v>2.0384766765014712E-3</v>
      </c>
      <c r="E77" s="215">
        <f t="shared" si="41"/>
        <v>1.8572879081718641E-3</v>
      </c>
      <c r="F77" s="52">
        <f t="shared" si="47"/>
        <v>4.7773061114480563E-2</v>
      </c>
      <c r="H77" s="19">
        <v>749.67300000000023</v>
      </c>
      <c r="I77" s="140">
        <v>783.09</v>
      </c>
      <c r="J77" s="214">
        <f t="shared" si="42"/>
        <v>1.8859065207723597E-2</v>
      </c>
      <c r="K77" s="215">
        <f t="shared" si="43"/>
        <v>1.7502504436754898E-2</v>
      </c>
      <c r="L77" s="52">
        <f t="shared" si="48"/>
        <v>4.4575434889611597E-2</v>
      </c>
      <c r="N77" s="40">
        <f t="shared" si="38"/>
        <v>25.256822316555496</v>
      </c>
      <c r="O77" s="143">
        <f t="shared" si="38"/>
        <v>25.179742765273303</v>
      </c>
      <c r="P77" s="52">
        <f t="shared" si="50"/>
        <v>-3.0518309198251004E-3</v>
      </c>
    </row>
    <row r="78" spans="1:16" ht="20.100000000000001" customHeight="1">
      <c r="A78" s="38" t="s">
        <v>202</v>
      </c>
      <c r="B78" s="19">
        <v>1212.4599999999998</v>
      </c>
      <c r="C78" s="140">
        <v>1430.9299999999998</v>
      </c>
      <c r="D78" s="247">
        <f t="shared" si="40"/>
        <v>8.3268358978201371E-3</v>
      </c>
      <c r="E78" s="215">
        <f t="shared" si="41"/>
        <v>8.5454951332487594E-3</v>
      </c>
      <c r="F78" s="52">
        <f t="shared" si="47"/>
        <v>0.18018738762515882</v>
      </c>
      <c r="H78" s="19">
        <v>446.791</v>
      </c>
      <c r="I78" s="140">
        <v>719.59699999999998</v>
      </c>
      <c r="J78" s="214">
        <f t="shared" si="42"/>
        <v>1.1239647957474832E-2</v>
      </c>
      <c r="K78" s="215">
        <f t="shared" si="43"/>
        <v>1.6083399973407287E-2</v>
      </c>
      <c r="L78" s="52">
        <f t="shared" si="48"/>
        <v>0.61058973882643108</v>
      </c>
      <c r="N78" s="40">
        <f t="shared" si="38"/>
        <v>3.6849957936756681</v>
      </c>
      <c r="O78" s="143">
        <f t="shared" si="38"/>
        <v>5.0288763251871158</v>
      </c>
      <c r="P78" s="52">
        <f t="shared" si="50"/>
        <v>0.36468984138811428</v>
      </c>
    </row>
    <row r="79" spans="1:16" ht="20.100000000000001" customHeight="1">
      <c r="A79" s="38" t="s">
        <v>201</v>
      </c>
      <c r="B79" s="19">
        <v>9552.25</v>
      </c>
      <c r="C79" s="140">
        <v>7295.7499999999991</v>
      </c>
      <c r="D79" s="247">
        <f t="shared" si="40"/>
        <v>6.5602179209996558E-2</v>
      </c>
      <c r="E79" s="215">
        <f t="shared" si="41"/>
        <v>4.357012300979058E-2</v>
      </c>
      <c r="F79" s="52">
        <f t="shared" si="47"/>
        <v>-0.23622706692140605</v>
      </c>
      <c r="H79" s="19">
        <v>751.72</v>
      </c>
      <c r="I79" s="140">
        <v>621.75900000000001</v>
      </c>
      <c r="J79" s="214">
        <f t="shared" si="42"/>
        <v>1.8910560334905988E-2</v>
      </c>
      <c r="K79" s="215">
        <f t="shared" si="43"/>
        <v>1.3896665333604424E-2</v>
      </c>
      <c r="L79" s="52">
        <f t="shared" si="48"/>
        <v>-0.17288485074229767</v>
      </c>
      <c r="N79" s="40">
        <f t="shared" si="38"/>
        <v>0.78695595278599284</v>
      </c>
      <c r="O79" s="143">
        <f t="shared" si="38"/>
        <v>0.85222081348730438</v>
      </c>
      <c r="P79" s="52">
        <f t="shared" si="50"/>
        <v>8.2933308364032246E-2</v>
      </c>
    </row>
    <row r="80" spans="1:16" ht="20.100000000000001" customHeight="1">
      <c r="A80" s="38" t="s">
        <v>200</v>
      </c>
      <c r="B80" s="19">
        <v>4693.8300000000017</v>
      </c>
      <c r="C80" s="140">
        <v>5102.4499999999989</v>
      </c>
      <c r="D80" s="247">
        <f t="shared" si="40"/>
        <v>3.2235910580361508E-2</v>
      </c>
      <c r="E80" s="215">
        <f t="shared" si="41"/>
        <v>3.0471764267046699E-2</v>
      </c>
      <c r="F80" s="52">
        <f t="shared" si="47"/>
        <v>8.7054707988997684E-2</v>
      </c>
      <c r="H80" s="19">
        <v>532.73400000000004</v>
      </c>
      <c r="I80" s="140">
        <v>574.15</v>
      </c>
      <c r="J80" s="214">
        <f t="shared" si="42"/>
        <v>1.3401663451093237E-2</v>
      </c>
      <c r="K80" s="215">
        <f t="shared" si="43"/>
        <v>1.2832577254674205E-2</v>
      </c>
      <c r="L80" s="52">
        <f t="shared" si="48"/>
        <v>7.7742362980399105E-2</v>
      </c>
      <c r="N80" s="40">
        <f t="shared" si="38"/>
        <v>1.1349665411827865</v>
      </c>
      <c r="O80" s="143">
        <f t="shared" si="38"/>
        <v>1.125243755450813</v>
      </c>
      <c r="P80" s="52">
        <f t="shared" si="50"/>
        <v>-8.5665835768524538E-3</v>
      </c>
    </row>
    <row r="81" spans="1:16" ht="20.100000000000001" customHeight="1">
      <c r="A81" s="38" t="s">
        <v>204</v>
      </c>
      <c r="B81" s="19">
        <v>757.93999999999994</v>
      </c>
      <c r="C81" s="140">
        <v>1192.0800000000002</v>
      </c>
      <c r="D81" s="247">
        <f t="shared" si="40"/>
        <v>5.2053197634509968E-3</v>
      </c>
      <c r="E81" s="215">
        <f t="shared" si="41"/>
        <v>7.1190860757990851E-3</v>
      </c>
      <c r="F81" s="52">
        <f t="shared" si="47"/>
        <v>0.5727894028551076</v>
      </c>
      <c r="H81" s="19">
        <v>264.42499999999995</v>
      </c>
      <c r="I81" s="140">
        <v>389.02199999999999</v>
      </c>
      <c r="J81" s="214">
        <f t="shared" si="42"/>
        <v>6.6519780191527629E-3</v>
      </c>
      <c r="K81" s="215">
        <f t="shared" si="43"/>
        <v>8.6948617413008262E-3</v>
      </c>
      <c r="L81" s="52">
        <f t="shared" si="48"/>
        <v>0.47119977309255956</v>
      </c>
      <c r="N81" s="40">
        <f t="shared" ref="N81:N82" si="51">(H81/B81)*10</f>
        <v>3.4887326173575737</v>
      </c>
      <c r="O81" s="143">
        <f t="shared" ref="O81:O82" si="52">(I81/C81)*10</f>
        <v>3.2633883631971008</v>
      </c>
      <c r="P81" s="52">
        <f t="shared" ref="P81:P82" si="53">(O81-N81)/N81</f>
        <v>-6.4592010588404594E-2</v>
      </c>
    </row>
    <row r="82" spans="1:16" ht="20.100000000000001" customHeight="1">
      <c r="A82" s="38" t="s">
        <v>205</v>
      </c>
      <c r="B82" s="19">
        <v>3867.8500000000004</v>
      </c>
      <c r="C82" s="140">
        <v>3916.7200000000007</v>
      </c>
      <c r="D82" s="247">
        <f t="shared" si="40"/>
        <v>2.6563311142127267E-2</v>
      </c>
      <c r="E82" s="215">
        <f t="shared" si="41"/>
        <v>2.3390600307700651E-2</v>
      </c>
      <c r="F82" s="52">
        <f t="shared" si="47"/>
        <v>1.263492638028888E-2</v>
      </c>
      <c r="H82" s="19">
        <v>327.60299999999995</v>
      </c>
      <c r="I82" s="140">
        <v>383.55899999999991</v>
      </c>
      <c r="J82" s="214">
        <f t="shared" si="42"/>
        <v>8.2413083294261245E-3</v>
      </c>
      <c r="K82" s="215">
        <f t="shared" si="43"/>
        <v>8.5727606012811677E-3</v>
      </c>
      <c r="L82" s="52">
        <f t="shared" si="48"/>
        <v>0.17080429666394986</v>
      </c>
      <c r="N82" s="40">
        <f t="shared" si="51"/>
        <v>0.84698992980596444</v>
      </c>
      <c r="O82" s="143">
        <f t="shared" si="52"/>
        <v>0.97928623950652549</v>
      </c>
      <c r="P82" s="52">
        <f t="shared" si="53"/>
        <v>0.15619584725271599</v>
      </c>
    </row>
    <row r="83" spans="1:16" ht="20.100000000000001" customHeight="1">
      <c r="A83" s="38" t="s">
        <v>216</v>
      </c>
      <c r="B83" s="19">
        <v>404.82000000000005</v>
      </c>
      <c r="C83" s="140">
        <v>620.08000000000004</v>
      </c>
      <c r="D83" s="247">
        <f t="shared" si="40"/>
        <v>2.7801904459986712E-3</v>
      </c>
      <c r="E83" s="215">
        <f t="shared" si="41"/>
        <v>3.7031096016051741E-3</v>
      </c>
      <c r="F83" s="52">
        <f t="shared" si="47"/>
        <v>0.53174250284076863</v>
      </c>
      <c r="H83" s="19">
        <v>278.97300000000001</v>
      </c>
      <c r="I83" s="140">
        <v>349.95400000000006</v>
      </c>
      <c r="J83" s="214">
        <f t="shared" si="42"/>
        <v>7.017953158502805E-3</v>
      </c>
      <c r="K83" s="215">
        <f t="shared" si="43"/>
        <v>7.8216698433898075E-3</v>
      </c>
      <c r="L83" s="52">
        <f>(I83-H83)/H83</f>
        <v>0.25443680929695722</v>
      </c>
      <c r="N83" s="40">
        <f t="shared" si="38"/>
        <v>6.8912850155624721</v>
      </c>
      <c r="O83" s="143">
        <f t="shared" si="38"/>
        <v>5.643691136627532</v>
      </c>
      <c r="P83" s="52">
        <f>(O83-N83)/N83</f>
        <v>-0.18103936727584477</v>
      </c>
    </row>
    <row r="84" spans="1:16" ht="20.100000000000001" customHeight="1">
      <c r="A84" s="38" t="s">
        <v>217</v>
      </c>
      <c r="B84" s="19">
        <v>1379.9</v>
      </c>
      <c r="C84" s="140">
        <v>1468.01</v>
      </c>
      <c r="D84" s="247">
        <f t="shared" si="40"/>
        <v>9.476766949344316E-3</v>
      </c>
      <c r="E84" s="215">
        <f t="shared" si="41"/>
        <v>8.7669364053870654E-3</v>
      </c>
      <c r="F84" s="52">
        <f t="shared" si="47"/>
        <v>6.3852453076309795E-2</v>
      </c>
      <c r="H84" s="19">
        <v>331.12299999999999</v>
      </c>
      <c r="I84" s="140">
        <v>319.47600000000006</v>
      </c>
      <c r="J84" s="214">
        <f t="shared" si="42"/>
        <v>8.3298588168135412E-3</v>
      </c>
      <c r="K84" s="215">
        <f t="shared" si="43"/>
        <v>7.1404693042137028E-3</v>
      </c>
      <c r="L84" s="52">
        <f>(I84-H84)/H84</f>
        <v>-3.5174240388012715E-2</v>
      </c>
      <c r="N84" s="40">
        <f t="shared" ref="N84:N85" si="54">(H84/B84)*10</f>
        <v>2.3996159141966809</v>
      </c>
      <c r="O84" s="143">
        <f t="shared" ref="O84:O85" si="55">(I84/C84)*10</f>
        <v>2.1762522053664486</v>
      </c>
      <c r="P84" s="52">
        <f t="shared" ref="P84:P85" si="56">(O84-N84)/N84</f>
        <v>-9.308310863782869E-2</v>
      </c>
    </row>
    <row r="85" spans="1:16" ht="20.100000000000001" customHeight="1">
      <c r="A85" s="38" t="s">
        <v>218</v>
      </c>
      <c r="B85" s="19">
        <v>2391.2199999999998</v>
      </c>
      <c r="C85" s="140">
        <v>1378.02</v>
      </c>
      <c r="D85" s="247">
        <f t="shared" si="40"/>
        <v>1.6422229628676798E-2</v>
      </c>
      <c r="E85" s="215">
        <f t="shared" si="41"/>
        <v>8.2295173093858247E-3</v>
      </c>
      <c r="F85" s="52">
        <f t="shared" si="47"/>
        <v>-0.42371676382766954</v>
      </c>
      <c r="H85" s="19">
        <v>507.66300000000001</v>
      </c>
      <c r="I85" s="140">
        <v>284.10900000000004</v>
      </c>
      <c r="J85" s="214">
        <f t="shared" si="42"/>
        <v>1.2770967635954051E-2</v>
      </c>
      <c r="K85" s="215">
        <f t="shared" si="43"/>
        <v>6.3499968496877725E-3</v>
      </c>
      <c r="L85" s="52">
        <f t="shared" si="48"/>
        <v>-0.44035905709102291</v>
      </c>
      <c r="N85" s="40">
        <f t="shared" si="54"/>
        <v>2.1230292486680442</v>
      </c>
      <c r="O85" s="143">
        <f t="shared" si="55"/>
        <v>2.0617189881133804</v>
      </c>
      <c r="P85" s="52">
        <f t="shared" si="56"/>
        <v>-2.8878669756023819E-2</v>
      </c>
    </row>
    <row r="86" spans="1:16" ht="20.100000000000001" customHeight="1">
      <c r="A86" s="38" t="s">
        <v>219</v>
      </c>
      <c r="B86" s="19">
        <v>73.179999999999993</v>
      </c>
      <c r="C86" s="140">
        <v>54.4</v>
      </c>
      <c r="D86" s="247">
        <f t="shared" si="40"/>
        <v>5.0257975603523221E-4</v>
      </c>
      <c r="E86" s="215">
        <f t="shared" si="41"/>
        <v>3.2487608425900118E-4</v>
      </c>
      <c r="F86" s="52">
        <f t="shared" si="47"/>
        <v>-0.25662749385077882</v>
      </c>
      <c r="H86" s="19">
        <v>203.85100000000003</v>
      </c>
      <c r="I86" s="140">
        <v>247.13299999999998</v>
      </c>
      <c r="J86" s="214">
        <f t="shared" si="42"/>
        <v>5.1281549444353236E-3</v>
      </c>
      <c r="K86" s="215">
        <f t="shared" si="43"/>
        <v>5.5235623350681886E-3</v>
      </c>
      <c r="L86" s="52">
        <f t="shared" si="48"/>
        <v>0.21232174480380253</v>
      </c>
      <c r="N86" s="40">
        <f t="shared" ref="N86:O96" si="57">(H86/B86)*10</f>
        <v>27.856108226291344</v>
      </c>
      <c r="O86" s="143">
        <f t="shared" si="57"/>
        <v>45.428860294117648</v>
      </c>
      <c r="P86" s="52">
        <f t="shared" si="50"/>
        <v>0.63084017067540932</v>
      </c>
    </row>
    <row r="87" spans="1:16" ht="20.100000000000001" customHeight="1">
      <c r="A87" s="38" t="s">
        <v>220</v>
      </c>
      <c r="B87" s="19">
        <v>1018.9900000000001</v>
      </c>
      <c r="C87" s="140">
        <v>785.98000000000013</v>
      </c>
      <c r="D87" s="247">
        <f t="shared" si="40"/>
        <v>6.9981380924069615E-3</v>
      </c>
      <c r="E87" s="215">
        <f t="shared" si="41"/>
        <v>4.6938622188582683E-3</v>
      </c>
      <c r="F87" s="52">
        <f t="shared" si="47"/>
        <v>-0.22866760223358421</v>
      </c>
      <c r="H87" s="19">
        <v>277.089</v>
      </c>
      <c r="I87" s="140">
        <v>230.76200000000003</v>
      </c>
      <c r="J87" s="214">
        <f t="shared" si="42"/>
        <v>6.9705585226397665E-3</v>
      </c>
      <c r="K87" s="215">
        <f t="shared" si="43"/>
        <v>5.1576612251905069E-3</v>
      </c>
      <c r="L87" s="52">
        <f t="shared" si="48"/>
        <v>-0.16719176870969243</v>
      </c>
      <c r="N87" s="40">
        <f t="shared" ref="N87" si="58">(H87/B87)*10</f>
        <v>2.7192514156174248</v>
      </c>
      <c r="O87" s="143">
        <f t="shared" ref="O87" si="59">(I87/C87)*10</f>
        <v>2.9359780147077528</v>
      </c>
      <c r="P87" s="52">
        <f t="shared" ref="P87" si="60">(O87-N87)/N87</f>
        <v>7.9700831576516334E-2</v>
      </c>
    </row>
    <row r="88" spans="1:16" ht="20.100000000000001" customHeight="1">
      <c r="A88" s="38" t="s">
        <v>221</v>
      </c>
      <c r="B88" s="19">
        <v>609.99</v>
      </c>
      <c r="C88" s="140">
        <v>1044.9100000000001</v>
      </c>
      <c r="D88" s="247">
        <f t="shared" si="40"/>
        <v>4.1892405764407123E-3</v>
      </c>
      <c r="E88" s="215">
        <f t="shared" si="41"/>
        <v>6.2401887721153125E-3</v>
      </c>
      <c r="F88" s="52">
        <f t="shared" si="47"/>
        <v>0.71299529500483627</v>
      </c>
      <c r="H88" s="19">
        <v>137.44900000000001</v>
      </c>
      <c r="I88" s="140">
        <v>229.94500000000002</v>
      </c>
      <c r="J88" s="214">
        <f t="shared" si="42"/>
        <v>3.4577204377593965E-3</v>
      </c>
      <c r="K88" s="215">
        <f t="shared" si="43"/>
        <v>5.1394008130733445E-3</v>
      </c>
      <c r="L88" s="52">
        <f t="shared" ref="L88:L93" si="61">(I88-H88)/H88</f>
        <v>0.67294778426907431</v>
      </c>
      <c r="N88" s="40">
        <f t="shared" ref="N88" si="62">(H88/B88)*10</f>
        <v>2.2532992344136789</v>
      </c>
      <c r="O88" s="143">
        <f t="shared" ref="O88" si="63">(I88/C88)*10</f>
        <v>2.2006201491037505</v>
      </c>
      <c r="P88" s="52">
        <f t="shared" ref="P88" si="64">(O88-N88)/N88</f>
        <v>-2.3378646078329571E-2</v>
      </c>
    </row>
    <row r="89" spans="1:16" ht="20.100000000000001" customHeight="1">
      <c r="A89" s="38" t="s">
        <v>222</v>
      </c>
      <c r="B89" s="19"/>
      <c r="C89" s="140">
        <v>543.41999999999996</v>
      </c>
      <c r="D89" s="247">
        <f t="shared" si="40"/>
        <v>0</v>
      </c>
      <c r="E89" s="215">
        <f t="shared" si="41"/>
        <v>3.245297090221074E-3</v>
      </c>
      <c r="F89" s="52"/>
      <c r="H89" s="19"/>
      <c r="I89" s="140">
        <v>212.738</v>
      </c>
      <c r="J89" s="214">
        <f t="shared" si="42"/>
        <v>0</v>
      </c>
      <c r="K89" s="215">
        <f t="shared" si="43"/>
        <v>4.7548146303315877E-3</v>
      </c>
      <c r="L89" s="52"/>
      <c r="N89" s="40"/>
      <c r="O89" s="143">
        <f t="shared" ref="O89:O93" si="65">(I89/C89)*10</f>
        <v>3.9147988664384825</v>
      </c>
      <c r="P89" s="52"/>
    </row>
    <row r="90" spans="1:16" ht="20.100000000000001" customHeight="1">
      <c r="A90" s="38" t="s">
        <v>223</v>
      </c>
      <c r="B90" s="19">
        <v>583.49999999999989</v>
      </c>
      <c r="C90" s="140">
        <v>380.62999999999994</v>
      </c>
      <c r="D90" s="247">
        <f t="shared" si="40"/>
        <v>4.0073146713112597E-3</v>
      </c>
      <c r="E90" s="215">
        <f t="shared" si="41"/>
        <v>2.2731173520496987E-3</v>
      </c>
      <c r="F90" s="52">
        <f t="shared" si="47"/>
        <v>-0.34767780634104539</v>
      </c>
      <c r="H90" s="19">
        <v>237.995</v>
      </c>
      <c r="I90" s="140">
        <v>208.851</v>
      </c>
      <c r="J90" s="214">
        <f t="shared" si="42"/>
        <v>5.9870946720932674E-3</v>
      </c>
      <c r="K90" s="215">
        <f t="shared" si="43"/>
        <v>4.6679379817398982E-3</v>
      </c>
      <c r="L90" s="52">
        <f t="shared" si="61"/>
        <v>-0.12245635412508668</v>
      </c>
      <c r="N90" s="40">
        <f t="shared" ref="N90:N93" si="66">(H90/B90)*10</f>
        <v>4.0787489288774639</v>
      </c>
      <c r="O90" s="143">
        <f t="shared" si="65"/>
        <v>5.4869821086094115</v>
      </c>
      <c r="P90" s="52">
        <f t="shared" ref="P90:P93" si="67">(O90-N90)/N90</f>
        <v>0.34526106026327924</v>
      </c>
    </row>
    <row r="91" spans="1:16" ht="20.100000000000001" customHeight="1">
      <c r="A91" s="38" t="s">
        <v>224</v>
      </c>
      <c r="B91" s="19">
        <v>456.36</v>
      </c>
      <c r="C91" s="140">
        <v>426.62</v>
      </c>
      <c r="D91" s="247">
        <f t="shared" si="40"/>
        <v>3.1341527393309457E-3</v>
      </c>
      <c r="E91" s="215">
        <f t="shared" si="41"/>
        <v>2.5477690269591008E-3</v>
      </c>
      <c r="F91" s="52">
        <f t="shared" si="47"/>
        <v>-6.5167849943027448E-2</v>
      </c>
      <c r="H91" s="19">
        <v>131.25500000000002</v>
      </c>
      <c r="I91" s="140">
        <v>168.57399999999996</v>
      </c>
      <c r="J91" s="214">
        <f t="shared" si="42"/>
        <v>3.3019017676236976E-3</v>
      </c>
      <c r="K91" s="215">
        <f t="shared" si="43"/>
        <v>3.7677242499859777E-3</v>
      </c>
      <c r="L91" s="52">
        <f t="shared" si="61"/>
        <v>0.28432440668926839</v>
      </c>
      <c r="N91" s="40">
        <f t="shared" si="66"/>
        <v>2.8761284950477699</v>
      </c>
      <c r="O91" s="143">
        <f t="shared" si="65"/>
        <v>3.9513853077680361</v>
      </c>
      <c r="P91" s="52">
        <f t="shared" si="67"/>
        <v>0.37385562382615561</v>
      </c>
    </row>
    <row r="92" spans="1:16" ht="20.100000000000001" customHeight="1">
      <c r="A92" s="38" t="s">
        <v>225</v>
      </c>
      <c r="B92" s="19">
        <v>5.86</v>
      </c>
      <c r="C92" s="140">
        <v>332.34999999999997</v>
      </c>
      <c r="D92" s="247">
        <f t="shared" si="40"/>
        <v>4.0244839715311035E-5</v>
      </c>
      <c r="E92" s="215">
        <f t="shared" si="41"/>
        <v>1.9847898272698354E-3</v>
      </c>
      <c r="F92" s="52">
        <f t="shared" si="47"/>
        <v>55.715017064846407</v>
      </c>
      <c r="H92" s="19">
        <v>14.391999999999999</v>
      </c>
      <c r="I92" s="140">
        <v>133.33299999999997</v>
      </c>
      <c r="J92" s="214">
        <f t="shared" si="42"/>
        <v>3.6205074274991614E-4</v>
      </c>
      <c r="K92" s="215">
        <f t="shared" si="43"/>
        <v>2.9800679667290352E-3</v>
      </c>
      <c r="L92" s="52">
        <f t="shared" si="61"/>
        <v>8.2643829905503043</v>
      </c>
      <c r="N92" s="40">
        <f t="shared" si="66"/>
        <v>24.559726962457336</v>
      </c>
      <c r="O92" s="143">
        <f t="shared" si="65"/>
        <v>4.0118248834060468</v>
      </c>
      <c r="P92" s="52">
        <f t="shared" si="67"/>
        <v>-0.83665026530878661</v>
      </c>
    </row>
    <row r="93" spans="1:16" ht="20.100000000000001" customHeight="1">
      <c r="A93" s="38" t="s">
        <v>226</v>
      </c>
      <c r="B93" s="19">
        <v>0.09</v>
      </c>
      <c r="C93" s="140">
        <v>780.78</v>
      </c>
      <c r="D93" s="247">
        <f t="shared" si="40"/>
        <v>6.1809480791433317E-7</v>
      </c>
      <c r="E93" s="215">
        <f t="shared" si="41"/>
        <v>4.6628078872746866E-3</v>
      </c>
      <c r="F93" s="52">
        <f t="shared" si="47"/>
        <v>8674.3333333333321</v>
      </c>
      <c r="H93" s="19">
        <v>1.7999999999999999E-2</v>
      </c>
      <c r="I93" s="140">
        <v>131.68299999999999</v>
      </c>
      <c r="J93" s="214">
        <f t="shared" si="42"/>
        <v>4.5281499232201852E-7</v>
      </c>
      <c r="K93" s="215">
        <f t="shared" si="43"/>
        <v>2.9431895334446805E-3</v>
      </c>
      <c r="L93" s="52">
        <f t="shared" si="61"/>
        <v>7314.7222222222226</v>
      </c>
      <c r="N93" s="40">
        <f t="shared" si="66"/>
        <v>1.9999999999999998</v>
      </c>
      <c r="O93" s="143">
        <f t="shared" si="65"/>
        <v>1.686557032710879</v>
      </c>
      <c r="P93" s="52">
        <f t="shared" si="67"/>
        <v>-0.15672148364456043</v>
      </c>
    </row>
    <row r="94" spans="1:16" ht="20.100000000000001" customHeight="1">
      <c r="A94" s="38" t="s">
        <v>227</v>
      </c>
      <c r="B94" s="19">
        <v>870.26</v>
      </c>
      <c r="C94" s="140">
        <v>503.30000000000007</v>
      </c>
      <c r="D94" s="247">
        <f t="shared" si="40"/>
        <v>5.9767020837280848E-3</v>
      </c>
      <c r="E94" s="215">
        <f t="shared" si="41"/>
        <v>3.005700978080061E-3</v>
      </c>
      <c r="F94" s="52">
        <f t="shared" si="47"/>
        <v>-0.42166708799669056</v>
      </c>
      <c r="H94" s="19">
        <v>211.15800000000002</v>
      </c>
      <c r="I94" s="140">
        <v>124.56099999999999</v>
      </c>
      <c r="J94" s="214">
        <f t="shared" si="42"/>
        <v>5.3119726749295999E-3</v>
      </c>
      <c r="K94" s="215">
        <f t="shared" si="43"/>
        <v>2.7840088050500281E-3</v>
      </c>
      <c r="L94" s="52">
        <f t="shared" si="48"/>
        <v>-0.41010522925960663</v>
      </c>
      <c r="N94" s="40">
        <f t="shared" ref="N94" si="68">(H94/B94)*10</f>
        <v>2.4263783237193484</v>
      </c>
      <c r="O94" s="143">
        <f t="shared" ref="O94" si="69">(I94/C94)*10</f>
        <v>2.474885754023445</v>
      </c>
      <c r="P94" s="52">
        <f t="shared" ref="P94" si="70">(O94-N94)/N94</f>
        <v>1.9991701141535322E-2</v>
      </c>
    </row>
    <row r="95" spans="1:16" ht="20.100000000000001" customHeight="1" thickBot="1">
      <c r="A95" s="8" t="s">
        <v>17</v>
      </c>
      <c r="B95" s="19">
        <f>B96-SUM(B68:B94)</f>
        <v>5818.2000000000116</v>
      </c>
      <c r="C95" s="140">
        <f>C96-SUM(C68:C94)</f>
        <v>6813.8400000000256</v>
      </c>
      <c r="D95" s="247">
        <f t="shared" si="40"/>
        <v>3.9957769015635344E-2</v>
      </c>
      <c r="E95" s="215">
        <f t="shared" si="41"/>
        <v>4.0692162830282375E-2</v>
      </c>
      <c r="F95" s="52">
        <f t="shared" si="47"/>
        <v>0.17112509023409508</v>
      </c>
      <c r="H95" s="19">
        <f>H96-SUM(H68:H94)</f>
        <v>2346.3760000000038</v>
      </c>
      <c r="I95" s="140">
        <f>I96-SUM(I68:I94)</f>
        <v>2005.5420000000231</v>
      </c>
      <c r="J95" s="214">
        <f t="shared" si="42"/>
        <v>5.9026346134698357E-2</v>
      </c>
      <c r="K95" s="215">
        <f t="shared" si="43"/>
        <v>4.4824998088468369E-2</v>
      </c>
      <c r="L95" s="52">
        <f t="shared" si="48"/>
        <v>-0.14525975376494654</v>
      </c>
      <c r="N95" s="40">
        <f t="shared" si="57"/>
        <v>4.0328211474339124</v>
      </c>
      <c r="O95" s="143">
        <f t="shared" si="57"/>
        <v>2.94333591631153</v>
      </c>
      <c r="P95" s="52">
        <f t="shared" si="50"/>
        <v>-0.27015461169549332</v>
      </c>
    </row>
    <row r="96" spans="1:16" s="1" customFormat="1" ht="26.25" customHeight="1" thickBot="1">
      <c r="A96" s="12" t="s">
        <v>18</v>
      </c>
      <c r="B96" s="17">
        <v>145608.72999999998</v>
      </c>
      <c r="C96" s="145">
        <v>167448.46000000002</v>
      </c>
      <c r="D96" s="243">
        <f>SUM(D68:D95)</f>
        <v>1.0000000000000004</v>
      </c>
      <c r="E96" s="244">
        <f>SUM(E68:E95)</f>
        <v>0.99999999999999978</v>
      </c>
      <c r="F96" s="57">
        <f t="shared" si="47"/>
        <v>0.1499891524361214</v>
      </c>
      <c r="H96" s="17">
        <v>39751.33400000001</v>
      </c>
      <c r="I96" s="145">
        <v>44741.597000000023</v>
      </c>
      <c r="J96" s="266">
        <f>SUM(J68:J95)</f>
        <v>0.99999999999999978</v>
      </c>
      <c r="K96" s="243">
        <f>SUM(K68:K95)</f>
        <v>1.0000000000000002</v>
      </c>
      <c r="L96" s="57">
        <f t="shared" si="48"/>
        <v>0.12553699455721443</v>
      </c>
      <c r="N96" s="37">
        <f t="shared" si="57"/>
        <v>2.7300103503409456</v>
      </c>
      <c r="O96" s="150">
        <f t="shared" si="57"/>
        <v>2.6719622861864489</v>
      </c>
      <c r="P96" s="57">
        <f t="shared" si="50"/>
        <v>-2.1262946547893929E-2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AG57"/>
  <sheetViews>
    <sheetView showGridLines="0" topLeftCell="A19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143</v>
      </c>
      <c r="B1" s="4"/>
    </row>
    <row r="3" spans="1:33">
      <c r="A3" s="1" t="s">
        <v>134</v>
      </c>
    </row>
    <row r="4" spans="1:33" ht="15.75" thickBot="1"/>
    <row r="5" spans="1:33" ht="21.75" customHeight="1">
      <c r="A5" s="457" t="s">
        <v>16</v>
      </c>
      <c r="B5" s="445"/>
      <c r="C5" s="445"/>
      <c r="D5" s="445"/>
      <c r="E5" s="431" t="s">
        <v>171</v>
      </c>
      <c r="F5" s="493"/>
      <c r="G5" s="493"/>
      <c r="H5" s="493"/>
      <c r="I5" s="493"/>
      <c r="J5" s="432"/>
      <c r="L5" s="494" t="s">
        <v>130</v>
      </c>
      <c r="M5" s="493"/>
      <c r="N5" s="493"/>
      <c r="O5" s="493"/>
      <c r="P5" s="493"/>
      <c r="Q5" s="432"/>
      <c r="S5" s="487" t="s">
        <v>156</v>
      </c>
      <c r="T5" s="487"/>
      <c r="U5" s="487"/>
    </row>
    <row r="6" spans="1:33" ht="18.75" customHeight="1">
      <c r="A6" s="471"/>
      <c r="B6" s="446"/>
      <c r="C6" s="446"/>
      <c r="D6" s="446"/>
      <c r="E6" s="495">
        <v>2025</v>
      </c>
      <c r="F6" s="489"/>
      <c r="G6" s="490"/>
      <c r="H6" s="496">
        <v>2026</v>
      </c>
      <c r="I6" s="497"/>
      <c r="J6" s="498"/>
      <c r="L6" s="488">
        <f>E6</f>
        <v>2025</v>
      </c>
      <c r="M6" s="489"/>
      <c r="N6" s="490"/>
      <c r="O6" s="495">
        <f>H6</f>
        <v>2026</v>
      </c>
      <c r="P6" s="489"/>
      <c r="Q6" s="499"/>
      <c r="S6" s="491" t="s">
        <v>129</v>
      </c>
      <c r="T6" s="492" t="s">
        <v>128</v>
      </c>
      <c r="U6" s="446" t="s">
        <v>12</v>
      </c>
    </row>
    <row r="7" spans="1:33" ht="18.75" customHeight="1" thickBot="1">
      <c r="A7" s="458"/>
      <c r="B7" s="481"/>
      <c r="C7" s="481"/>
      <c r="D7" s="48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8"/>
      <c r="T7" s="436"/>
      <c r="U7" s="481"/>
    </row>
    <row r="8" spans="1:33" ht="24" customHeight="1" thickBot="1">
      <c r="A8" s="12" t="s">
        <v>20</v>
      </c>
      <c r="B8" s="13"/>
      <c r="C8" s="13"/>
      <c r="D8" s="13"/>
      <c r="E8" s="17">
        <v>97138.209999999934</v>
      </c>
      <c r="F8" s="340">
        <v>183648.34000000003</v>
      </c>
      <c r="G8" s="162">
        <v>280786.55</v>
      </c>
      <c r="H8" s="17">
        <v>90889.099999999948</v>
      </c>
      <c r="I8" s="340">
        <v>135222.07999999999</v>
      </c>
      <c r="J8" s="18">
        <v>226111.17999999993</v>
      </c>
      <c r="L8" s="334">
        <f t="shared" ref="L8:Q8" si="0">E8/E16</f>
        <v>0.4799670588495718</v>
      </c>
      <c r="M8" s="343">
        <f t="shared" si="0"/>
        <v>0.38224632617164661</v>
      </c>
      <c r="N8" s="338">
        <f t="shared" si="0"/>
        <v>0.41120993526106209</v>
      </c>
      <c r="O8" s="334">
        <f t="shared" si="0"/>
        <v>0.46999886700658533</v>
      </c>
      <c r="P8" s="343">
        <f t="shared" si="0"/>
        <v>0.31798381515025875</v>
      </c>
      <c r="Q8" s="335">
        <f t="shared" si="0"/>
        <v>0.36550319008213361</v>
      </c>
      <c r="S8" s="325">
        <f t="shared" ref="S8:S19" si="1">(H8-E8)/E8</f>
        <v>-6.4332151065991341E-2</v>
      </c>
      <c r="T8" s="329">
        <f t="shared" ref="T8:T19" si="2">(I8-F8)/F8</f>
        <v>-0.26369015913783939</v>
      </c>
      <c r="U8" s="164">
        <f t="shared" ref="U8:U19" si="3">(J8-G8)/G8</f>
        <v>-0.19472218309602099</v>
      </c>
    </row>
    <row r="9" spans="1:33" s="3" customFormat="1" ht="24" customHeight="1">
      <c r="A9" s="46"/>
      <c r="B9" s="177" t="s">
        <v>33</v>
      </c>
      <c r="C9" s="177"/>
      <c r="D9" s="178"/>
      <c r="E9" s="39">
        <v>73310.069999999949</v>
      </c>
      <c r="F9" s="153">
        <v>88615.910000000018</v>
      </c>
      <c r="G9" s="112">
        <v>161925.97999999998</v>
      </c>
      <c r="H9" s="39">
        <v>69963.379999999946</v>
      </c>
      <c r="I9" s="153">
        <v>83404.28</v>
      </c>
      <c r="J9" s="20">
        <v>153367.65999999995</v>
      </c>
      <c r="K9"/>
      <c r="L9" s="345">
        <f t="shared" ref="L9:Q9" si="4">E9/E8</f>
        <v>0.75469858874278206</v>
      </c>
      <c r="M9" s="346">
        <f t="shared" si="4"/>
        <v>0.48253041655590245</v>
      </c>
      <c r="N9" s="347">
        <f t="shared" si="4"/>
        <v>0.57668709558915832</v>
      </c>
      <c r="O9" s="345">
        <f t="shared" si="4"/>
        <v>0.76976645164271607</v>
      </c>
      <c r="P9" s="346">
        <f t="shared" si="4"/>
        <v>0.61679483114000322</v>
      </c>
      <c r="Q9" s="347">
        <f t="shared" si="4"/>
        <v>0.67828428474876823</v>
      </c>
      <c r="R9"/>
      <c r="S9" s="326">
        <f t="shared" si="1"/>
        <v>-4.5651163612311439E-2</v>
      </c>
      <c r="T9" s="330">
        <f t="shared" si="2"/>
        <v>-5.8811448192542602E-2</v>
      </c>
      <c r="U9" s="209">
        <f t="shared" si="3"/>
        <v>-5.285328518623162E-2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5925.9599999999991</v>
      </c>
      <c r="F10" s="154">
        <v>38016.770000000011</v>
      </c>
      <c r="G10" s="119">
        <v>43942.73000000001</v>
      </c>
      <c r="H10" s="19">
        <v>7116.6500000000015</v>
      </c>
      <c r="I10" s="154">
        <v>30920.369999999988</v>
      </c>
      <c r="J10" s="20">
        <v>38037.01999999999</v>
      </c>
      <c r="L10" s="345">
        <f t="shared" ref="L10:Q10" si="5">E10/E8</f>
        <v>6.1005447804731043E-2</v>
      </c>
      <c r="M10" s="346">
        <f t="shared" si="5"/>
        <v>0.20700851420709823</v>
      </c>
      <c r="N10" s="347">
        <f t="shared" si="5"/>
        <v>0.15649869981307871</v>
      </c>
      <c r="O10" s="345">
        <f t="shared" si="5"/>
        <v>7.8300368250978455E-2</v>
      </c>
      <c r="P10" s="346">
        <f t="shared" si="5"/>
        <v>0.2286636176577079</v>
      </c>
      <c r="Q10" s="347">
        <f t="shared" si="5"/>
        <v>0.16822264162258585</v>
      </c>
      <c r="S10" s="326">
        <f t="shared" si="1"/>
        <v>0.20092778216525298</v>
      </c>
      <c r="T10" s="330">
        <f t="shared" si="2"/>
        <v>-0.18666499021353</v>
      </c>
      <c r="U10" s="209">
        <f t="shared" si="3"/>
        <v>-0.13439560992227884</v>
      </c>
    </row>
    <row r="11" spans="1:33" ht="24" customHeight="1" thickBot="1">
      <c r="A11" s="8"/>
      <c r="B11" t="s">
        <v>36</v>
      </c>
      <c r="E11" s="19">
        <v>17902.18</v>
      </c>
      <c r="F11" s="154">
        <v>57015.659999999989</v>
      </c>
      <c r="G11" s="119">
        <v>74917.84</v>
      </c>
      <c r="H11" s="19">
        <v>13809.07</v>
      </c>
      <c r="I11" s="154">
        <v>20897.43</v>
      </c>
      <c r="J11" s="20">
        <v>34706.5</v>
      </c>
      <c r="L11" s="345">
        <f t="shared" ref="L11:Q11" si="6">E11/E8</f>
        <v>0.18429596345248705</v>
      </c>
      <c r="M11" s="346">
        <f t="shared" si="6"/>
        <v>0.31046106923699929</v>
      </c>
      <c r="N11" s="347">
        <f t="shared" si="6"/>
        <v>0.26681420459776295</v>
      </c>
      <c r="O11" s="345">
        <f t="shared" si="6"/>
        <v>0.15193318010630547</v>
      </c>
      <c r="P11" s="346">
        <f t="shared" si="6"/>
        <v>0.15454155120228888</v>
      </c>
      <c r="Q11" s="347">
        <f t="shared" si="6"/>
        <v>0.15349307362864592</v>
      </c>
      <c r="S11" s="326">
        <f t="shared" si="1"/>
        <v>-0.22863751788888284</v>
      </c>
      <c r="T11" s="330">
        <f t="shared" si="2"/>
        <v>-0.63347911784236111</v>
      </c>
      <c r="U11" s="209">
        <f t="shared" si="3"/>
        <v>-0.53673917988025277</v>
      </c>
    </row>
    <row r="12" spans="1:33" ht="24" customHeight="1" thickBot="1">
      <c r="A12" s="12" t="s">
        <v>21</v>
      </c>
      <c r="B12" s="13"/>
      <c r="C12" s="13"/>
      <c r="D12" s="13"/>
      <c r="E12" s="17">
        <v>105246.94999999991</v>
      </c>
      <c r="F12" s="340">
        <v>296796.67</v>
      </c>
      <c r="G12" s="162">
        <v>402043.61999999994</v>
      </c>
      <c r="H12" s="17">
        <v>102492.42999999996</v>
      </c>
      <c r="I12" s="340">
        <v>290026.23000000016</v>
      </c>
      <c r="J12" s="18">
        <v>392518.66000000009</v>
      </c>
      <c r="L12" s="334">
        <f t="shared" ref="L12:Q12" si="7">E12/E16</f>
        <v>0.5200329411504282</v>
      </c>
      <c r="M12" s="343">
        <f t="shared" si="7"/>
        <v>0.61775367382835333</v>
      </c>
      <c r="N12" s="335">
        <f t="shared" si="7"/>
        <v>0.58879006473893791</v>
      </c>
      <c r="O12" s="334">
        <f t="shared" si="7"/>
        <v>0.53000113299341467</v>
      </c>
      <c r="P12" s="343">
        <f t="shared" si="7"/>
        <v>0.68201618484974114</v>
      </c>
      <c r="Q12" s="335">
        <f t="shared" si="7"/>
        <v>0.63449680991786628</v>
      </c>
      <c r="S12" s="327">
        <f t="shared" si="1"/>
        <v>-2.6171969829053936E-2</v>
      </c>
      <c r="T12" s="331">
        <f t="shared" si="2"/>
        <v>-2.2811711465630082E-2</v>
      </c>
      <c r="U12" s="328">
        <f t="shared" si="3"/>
        <v>-2.3691359658934142E-2</v>
      </c>
    </row>
    <row r="13" spans="1:33" s="3" customFormat="1" ht="24" customHeight="1">
      <c r="A13" s="46"/>
      <c r="B13" s="3" t="s">
        <v>33</v>
      </c>
      <c r="E13" s="31">
        <v>97530.269999999917</v>
      </c>
      <c r="F13" s="341">
        <v>179422.74999999997</v>
      </c>
      <c r="G13" s="357">
        <v>276953.0199999999</v>
      </c>
      <c r="H13" s="31">
        <v>96090.619999999966</v>
      </c>
      <c r="I13" s="341">
        <v>168680.45000000016</v>
      </c>
      <c r="J13" s="355">
        <v>264771.07000000012</v>
      </c>
      <c r="K13"/>
      <c r="L13" s="336">
        <f>E13/G13</f>
        <v>0.35215456397622946</v>
      </c>
      <c r="M13" s="344">
        <f>F13/G13</f>
        <v>0.64784543602377054</v>
      </c>
      <c r="N13" s="337">
        <f>G13/$G$12</f>
        <v>0.68886311390788879</v>
      </c>
      <c r="O13" s="336">
        <f>H13/J13</f>
        <v>0.36291963468667449</v>
      </c>
      <c r="P13" s="344">
        <f>I13/J13</f>
        <v>0.63708036531332546</v>
      </c>
      <c r="Q13" s="337">
        <f>J13/$J$12</f>
        <v>0.67454390575979262</v>
      </c>
      <c r="R13"/>
      <c r="S13" s="326">
        <f t="shared" si="1"/>
        <v>-1.4761058284776118E-2</v>
      </c>
      <c r="T13" s="330">
        <f t="shared" si="2"/>
        <v>-5.9871448854728934E-2</v>
      </c>
      <c r="U13" s="209">
        <f t="shared" si="3"/>
        <v>-4.3985618932769838E-2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3828.15</v>
      </c>
      <c r="F14" s="154">
        <v>37035.170000000013</v>
      </c>
      <c r="G14" s="119">
        <v>40863.320000000014</v>
      </c>
      <c r="H14" s="19">
        <v>4038.0099999999998</v>
      </c>
      <c r="I14" s="154">
        <v>37471.15</v>
      </c>
      <c r="J14" s="20">
        <v>41509.160000000003</v>
      </c>
      <c r="L14" s="345">
        <f>E14/G14</f>
        <v>9.3681815378681879E-2</v>
      </c>
      <c r="M14" s="346">
        <f>F14/G14</f>
        <v>0.90631818462131808</v>
      </c>
      <c r="N14" s="410">
        <f t="shared" ref="N14:N15" si="8">G14/$G$12</f>
        <v>0.10163902115894793</v>
      </c>
      <c r="O14" s="345">
        <f>H14/J14</f>
        <v>9.7279973866009326E-2</v>
      </c>
      <c r="P14" s="346">
        <f>I14/J14</f>
        <v>0.90272002613399061</v>
      </c>
      <c r="Q14" s="410">
        <f t="shared" ref="Q14:Q15" si="9">J14/$J$12</f>
        <v>0.10575079411511289</v>
      </c>
      <c r="S14" s="326">
        <f t="shared" si="1"/>
        <v>5.4820213419014323E-2</v>
      </c>
      <c r="T14" s="330">
        <f t="shared" si="2"/>
        <v>1.1772053429213057E-2</v>
      </c>
      <c r="U14" s="209">
        <f t="shared" si="3"/>
        <v>1.5804883205769601E-2</v>
      </c>
    </row>
    <row r="15" spans="1:33" ht="24" customHeight="1" thickBot="1">
      <c r="A15" s="8"/>
      <c r="B15" t="s">
        <v>36</v>
      </c>
      <c r="E15" s="19">
        <v>3888.53</v>
      </c>
      <c r="F15" s="154">
        <v>80338.750000000015</v>
      </c>
      <c r="G15" s="119">
        <v>84227.280000000013</v>
      </c>
      <c r="H15" s="19">
        <v>2363.8000000000002</v>
      </c>
      <c r="I15" s="154">
        <v>83874.62999999999</v>
      </c>
      <c r="J15" s="20">
        <v>86238.43</v>
      </c>
      <c r="L15" s="348">
        <f>E15/G15</f>
        <v>4.6167108803703498E-2</v>
      </c>
      <c r="M15" s="349">
        <f>F15/G15</f>
        <v>0.95383289119629655</v>
      </c>
      <c r="N15" s="347">
        <f t="shared" si="8"/>
        <v>0.20949786493316327</v>
      </c>
      <c r="O15" s="348">
        <f>H15/J15</f>
        <v>2.7410053731265753E-2</v>
      </c>
      <c r="P15" s="349">
        <f>I15/J15</f>
        <v>0.97258994626873418</v>
      </c>
      <c r="Q15" s="347">
        <f t="shared" si="9"/>
        <v>0.21970530012509462</v>
      </c>
      <c r="S15" s="326">
        <f t="shared" si="1"/>
        <v>-0.39210961468729827</v>
      </c>
      <c r="T15" s="330">
        <f t="shared" si="2"/>
        <v>4.4012136111154017E-2</v>
      </c>
      <c r="U15" s="209">
        <f t="shared" si="3"/>
        <v>2.3877655790380259E-2</v>
      </c>
    </row>
    <row r="16" spans="1:33" ht="24" customHeight="1" thickBot="1">
      <c r="A16" s="12" t="s">
        <v>12</v>
      </c>
      <c r="B16" s="13"/>
      <c r="C16" s="13"/>
      <c r="D16" s="13"/>
      <c r="E16" s="17">
        <v>202385.15999999986</v>
      </c>
      <c r="F16" s="340">
        <v>480445.01</v>
      </c>
      <c r="G16" s="162">
        <v>682830.16999999993</v>
      </c>
      <c r="H16" s="17">
        <v>193381.52999999991</v>
      </c>
      <c r="I16" s="340">
        <v>425248.31000000017</v>
      </c>
      <c r="J16" s="18">
        <v>618629.84000000008</v>
      </c>
      <c r="L16" s="334">
        <f>L8+L12</f>
        <v>1</v>
      </c>
      <c r="M16" s="343">
        <f t="shared" ref="M16:N16" si="10">M8+M12</f>
        <v>1</v>
      </c>
      <c r="N16" s="338">
        <f t="shared" si="10"/>
        <v>1</v>
      </c>
      <c r="O16" s="334">
        <f t="shared" ref="O16:Q16" si="11">O8+O12</f>
        <v>1</v>
      </c>
      <c r="P16" s="343">
        <f t="shared" si="11"/>
        <v>0.99999999999999989</v>
      </c>
      <c r="Q16" s="335">
        <f t="shared" si="11"/>
        <v>0.99999999999999989</v>
      </c>
      <c r="S16" s="327">
        <f t="shared" si="1"/>
        <v>-4.4487599782513466E-2</v>
      </c>
      <c r="T16" s="331">
        <f t="shared" si="2"/>
        <v>-0.11488661314226124</v>
      </c>
      <c r="U16" s="328">
        <f t="shared" si="3"/>
        <v>-9.4020933492144687E-2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170840.33999999985</v>
      </c>
      <c r="F17" s="342">
        <f t="shared" ref="F17:G17" si="12">F9+F13</f>
        <v>268038.65999999997</v>
      </c>
      <c r="G17" s="324">
        <f t="shared" si="12"/>
        <v>438878.99999999988</v>
      </c>
      <c r="H17" s="180">
        <f>H9+H13</f>
        <v>166053.99999999991</v>
      </c>
      <c r="I17" s="342">
        <f t="shared" ref="I17:J17" si="13">I9+I13</f>
        <v>252084.73000000016</v>
      </c>
      <c r="J17" s="356">
        <f t="shared" si="13"/>
        <v>418138.7300000001</v>
      </c>
      <c r="K17"/>
      <c r="L17" s="336">
        <f t="shared" ref="L17:Q17" si="14">E17/E16</f>
        <v>0.84413471817795327</v>
      </c>
      <c r="M17" s="344">
        <f t="shared" si="14"/>
        <v>0.5578966466942803</v>
      </c>
      <c r="N17" s="339">
        <f t="shared" si="14"/>
        <v>0.6427352206771999</v>
      </c>
      <c r="O17" s="336">
        <f t="shared" si="14"/>
        <v>0.85868593551824723</v>
      </c>
      <c r="P17" s="344">
        <f t="shared" si="14"/>
        <v>0.59279419593695748</v>
      </c>
      <c r="Q17" s="337">
        <f t="shared" si="14"/>
        <v>0.67591102621237931</v>
      </c>
      <c r="R17"/>
      <c r="S17" s="326">
        <f t="shared" si="1"/>
        <v>-2.8016450915515283E-2</v>
      </c>
      <c r="T17" s="330">
        <f t="shared" si="2"/>
        <v>-5.9521003425400724E-2</v>
      </c>
      <c r="U17" s="209">
        <f t="shared" si="3"/>
        <v>-4.7257376178855198E-2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9754.1099999999988</v>
      </c>
      <c r="F18" s="154">
        <f t="shared" ref="F18:G18" si="15">F10+F14</f>
        <v>75051.940000000031</v>
      </c>
      <c r="G18" s="119">
        <f t="shared" si="15"/>
        <v>84806.050000000017</v>
      </c>
      <c r="H18" s="19">
        <f>H10+H14</f>
        <v>11154.660000000002</v>
      </c>
      <c r="I18" s="154">
        <f t="shared" ref="I18:J18" si="16">I10+I14</f>
        <v>68391.51999999999</v>
      </c>
      <c r="J18" s="20">
        <f t="shared" si="16"/>
        <v>79546.179999999993</v>
      </c>
      <c r="L18" s="345">
        <f t="shared" ref="L18:Q18" si="17">E18/E16</f>
        <v>4.8195776804979204E-2</v>
      </c>
      <c r="M18" s="346">
        <f t="shared" si="17"/>
        <v>0.15621338225575498</v>
      </c>
      <c r="N18" s="323">
        <f t="shared" si="17"/>
        <v>0.1241978660667557</v>
      </c>
      <c r="O18" s="345">
        <f t="shared" si="17"/>
        <v>5.7682137482312851E-2</v>
      </c>
      <c r="P18" s="346">
        <f t="shared" si="17"/>
        <v>0.16082725878440285</v>
      </c>
      <c r="Q18" s="347">
        <f t="shared" si="17"/>
        <v>0.12858445366941884</v>
      </c>
      <c r="S18" s="326">
        <f t="shared" si="1"/>
        <v>0.1435856269818572</v>
      </c>
      <c r="T18" s="330">
        <f t="shared" si="2"/>
        <v>-8.8744141723718792E-2</v>
      </c>
      <c r="U18" s="209">
        <f t="shared" si="3"/>
        <v>-6.2022343924755641E-2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21790.71</v>
      </c>
      <c r="F19" s="155">
        <f t="shared" ref="F19:G19" si="18">F11+F15</f>
        <v>137354.41</v>
      </c>
      <c r="G19" s="123">
        <f t="shared" si="18"/>
        <v>159145.12</v>
      </c>
      <c r="H19" s="21">
        <f>H11+H15</f>
        <v>16172.869999999999</v>
      </c>
      <c r="I19" s="155">
        <f t="shared" ref="I19:J19" si="19">I11+I15</f>
        <v>104772.06</v>
      </c>
      <c r="J19" s="22">
        <f t="shared" si="19"/>
        <v>120944.93</v>
      </c>
      <c r="L19" s="348">
        <f t="shared" ref="L19:Q19" si="20">E19/E16</f>
        <v>0.10766950501706753</v>
      </c>
      <c r="M19" s="349">
        <f t="shared" si="20"/>
        <v>0.28588997104996472</v>
      </c>
      <c r="N19" s="351">
        <f t="shared" si="20"/>
        <v>0.23306691325604434</v>
      </c>
      <c r="O19" s="348">
        <f t="shared" si="20"/>
        <v>8.3631926999439943E-2</v>
      </c>
      <c r="P19" s="349">
        <f t="shared" si="20"/>
        <v>0.24637854527863956</v>
      </c>
      <c r="Q19" s="350">
        <f t="shared" si="20"/>
        <v>0.19550452011820182</v>
      </c>
      <c r="S19" s="332">
        <f t="shared" si="1"/>
        <v>-0.25780894702375462</v>
      </c>
      <c r="T19" s="333">
        <f t="shared" si="2"/>
        <v>-0.23721371596296037</v>
      </c>
      <c r="U19" s="208">
        <f t="shared" si="3"/>
        <v>-0.24003368749227122</v>
      </c>
    </row>
    <row r="20" spans="1:33" ht="6.75" customHeight="1"/>
    <row r="22" spans="1:33" ht="25.5" customHeight="1">
      <c r="A22" s="1" t="s">
        <v>133</v>
      </c>
    </row>
    <row r="23" spans="1:33" ht="15.75" thickBot="1"/>
    <row r="24" spans="1:33" ht="21.75" customHeight="1">
      <c r="A24" s="457" t="s">
        <v>16</v>
      </c>
      <c r="B24" s="445"/>
      <c r="C24" s="445"/>
      <c r="D24" s="445"/>
      <c r="E24" s="431" t="str">
        <f>E5</f>
        <v>jan-mar</v>
      </c>
      <c r="F24" s="493"/>
      <c r="G24" s="493"/>
      <c r="H24" s="493"/>
      <c r="I24" s="493"/>
      <c r="J24" s="432"/>
      <c r="L24" s="494" t="s">
        <v>130</v>
      </c>
      <c r="M24" s="493"/>
      <c r="N24" s="493"/>
      <c r="O24" s="493"/>
      <c r="P24" s="493"/>
      <c r="Q24" s="432"/>
      <c r="S24" s="487" t="s">
        <v>156</v>
      </c>
      <c r="T24" s="487"/>
      <c r="U24" s="487"/>
    </row>
    <row r="25" spans="1:33" ht="18.75" customHeight="1">
      <c r="A25" s="471"/>
      <c r="B25" s="446"/>
      <c r="C25" s="446"/>
      <c r="D25" s="446"/>
      <c r="E25" s="495">
        <f>E6</f>
        <v>2025</v>
      </c>
      <c r="F25" s="489"/>
      <c r="G25" s="490"/>
      <c r="H25" s="496">
        <f>H6</f>
        <v>2026</v>
      </c>
      <c r="I25" s="497"/>
      <c r="J25" s="498"/>
      <c r="L25" s="488">
        <f>L6</f>
        <v>2025</v>
      </c>
      <c r="M25" s="489"/>
      <c r="N25" s="490"/>
      <c r="O25" s="495">
        <f>O6</f>
        <v>2026</v>
      </c>
      <c r="P25" s="489"/>
      <c r="Q25" s="499"/>
      <c r="S25" s="491" t="s">
        <v>129</v>
      </c>
      <c r="T25" s="492" t="s">
        <v>128</v>
      </c>
      <c r="U25" s="446" t="s">
        <v>12</v>
      </c>
    </row>
    <row r="26" spans="1:33" ht="18.75" customHeight="1" thickBot="1">
      <c r="A26" s="458"/>
      <c r="B26" s="481"/>
      <c r="C26" s="481"/>
      <c r="D26" s="48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8"/>
      <c r="T26" s="436"/>
      <c r="U26" s="481"/>
    </row>
    <row r="27" spans="1:33" ht="24" customHeight="1" thickBot="1">
      <c r="A27" s="12" t="s">
        <v>20</v>
      </c>
      <c r="B27" s="13"/>
      <c r="C27" s="13"/>
      <c r="D27" s="13"/>
      <c r="E27" s="17">
        <v>19353.081999999995</v>
      </c>
      <c r="F27" s="340">
        <v>33170.706000000006</v>
      </c>
      <c r="G27" s="162">
        <v>52523.788000000008</v>
      </c>
      <c r="H27" s="17">
        <v>19149.961999999978</v>
      </c>
      <c r="I27" s="340">
        <v>28896.839000000011</v>
      </c>
      <c r="J27" s="18">
        <v>48046.800999999992</v>
      </c>
      <c r="L27" s="334">
        <f t="shared" ref="L27:Q27" si="21">E27/E35</f>
        <v>0.40486240343111324</v>
      </c>
      <c r="M27" s="343">
        <f t="shared" si="21"/>
        <v>0.33826028818898024</v>
      </c>
      <c r="N27" s="338">
        <f t="shared" si="21"/>
        <v>0.36008666822816376</v>
      </c>
      <c r="O27" s="334">
        <f t="shared" si="21"/>
        <v>0.40567037214981538</v>
      </c>
      <c r="P27" s="343">
        <f t="shared" si="21"/>
        <v>0.31593349723001002</v>
      </c>
      <c r="Q27" s="335">
        <f t="shared" si="21"/>
        <v>0.34648137037090093</v>
      </c>
      <c r="S27" s="325">
        <f t="shared" ref="S27:S38" si="22">(H27-E27)/E27</f>
        <v>-1.0495485938622966E-2</v>
      </c>
      <c r="T27" s="329">
        <f t="shared" ref="T27:T38" si="23">(I27-F27)/F27</f>
        <v>-0.12884461970752126</v>
      </c>
      <c r="U27" s="164">
        <f t="shared" ref="U27:U38" si="24">(J27-G27)/G27</f>
        <v>-8.5237321420915321E-2</v>
      </c>
    </row>
    <row r="28" spans="1:33" ht="24" customHeight="1">
      <c r="A28" s="46"/>
      <c r="B28" s="177" t="s">
        <v>33</v>
      </c>
      <c r="C28" s="177"/>
      <c r="D28" s="178"/>
      <c r="E28" s="39">
        <v>17044.661999999997</v>
      </c>
      <c r="F28" s="153">
        <v>24439.375000000007</v>
      </c>
      <c r="G28" s="112">
        <v>41484.037000000004</v>
      </c>
      <c r="H28" s="39">
        <v>16419.059999999979</v>
      </c>
      <c r="I28" s="153">
        <v>22363.593000000012</v>
      </c>
      <c r="J28" s="20">
        <v>38782.652999999991</v>
      </c>
      <c r="L28" s="345">
        <f t="shared" ref="L28:Q28" si="25">E28/E27</f>
        <v>0.88072080715619361</v>
      </c>
      <c r="M28" s="346">
        <f t="shared" si="25"/>
        <v>0.73677584673657548</v>
      </c>
      <c r="N28" s="347">
        <f t="shared" si="25"/>
        <v>0.78981426472896432</v>
      </c>
      <c r="O28" s="345">
        <f t="shared" si="25"/>
        <v>0.85739386845780674</v>
      </c>
      <c r="P28" s="346">
        <f t="shared" si="25"/>
        <v>0.77391139563742606</v>
      </c>
      <c r="Q28" s="347">
        <f t="shared" si="25"/>
        <v>0.80718491539114123</v>
      </c>
      <c r="S28" s="326">
        <f t="shared" si="22"/>
        <v>-3.6703690574797977E-2</v>
      </c>
      <c r="T28" s="330">
        <f t="shared" si="23"/>
        <v>-8.493596910722942E-2</v>
      </c>
      <c r="U28" s="209">
        <f t="shared" si="24"/>
        <v>-6.5118638284890465E-2</v>
      </c>
    </row>
    <row r="29" spans="1:33" ht="24" customHeight="1">
      <c r="A29" s="8"/>
      <c r="B29" t="s">
        <v>37</v>
      </c>
      <c r="E29" s="19">
        <v>936.74699999999984</v>
      </c>
      <c r="F29" s="154">
        <v>5633.0620000000008</v>
      </c>
      <c r="G29" s="119">
        <v>6569.8090000000011</v>
      </c>
      <c r="H29" s="19">
        <v>1319.3320000000001</v>
      </c>
      <c r="I29" s="154">
        <v>4992.695999999999</v>
      </c>
      <c r="J29" s="20">
        <v>6312.0279999999993</v>
      </c>
      <c r="L29" s="345">
        <f t="shared" ref="L29:Q29" si="26">E29/E27</f>
        <v>4.8402988216553831E-2</v>
      </c>
      <c r="M29" s="346">
        <f t="shared" si="26"/>
        <v>0.16982038308138511</v>
      </c>
      <c r="N29" s="347">
        <f t="shared" si="26"/>
        <v>0.12508254355150469</v>
      </c>
      <c r="O29" s="345">
        <f t="shared" si="26"/>
        <v>6.8894758120146754E-2</v>
      </c>
      <c r="P29" s="346">
        <f t="shared" si="26"/>
        <v>0.17277654486706998</v>
      </c>
      <c r="Q29" s="347">
        <f t="shared" si="26"/>
        <v>0.13137249241630053</v>
      </c>
      <c r="S29" s="326">
        <f t="shared" si="22"/>
        <v>0.40841870857339319</v>
      </c>
      <c r="T29" s="330">
        <f t="shared" si="23"/>
        <v>-0.11367991334020497</v>
      </c>
      <c r="U29" s="209">
        <f t="shared" si="24"/>
        <v>-3.9237213745483578E-2</v>
      </c>
    </row>
    <row r="30" spans="1:33" ht="24" customHeight="1" thickBot="1">
      <c r="A30" s="8"/>
      <c r="B30" t="s">
        <v>36</v>
      </c>
      <c r="E30" s="19">
        <v>1371.673</v>
      </c>
      <c r="F30" s="154">
        <v>3098.2690000000002</v>
      </c>
      <c r="G30" s="119">
        <v>4469.942</v>
      </c>
      <c r="H30" s="19">
        <v>1411.5700000000004</v>
      </c>
      <c r="I30" s="154">
        <v>1540.55</v>
      </c>
      <c r="J30" s="20">
        <v>2952.1200000000003</v>
      </c>
      <c r="L30" s="345">
        <f t="shared" ref="L30:Q30" si="27">E30/E27</f>
        <v>7.0876204627252665E-2</v>
      </c>
      <c r="M30" s="346">
        <f t="shared" si="27"/>
        <v>9.3403770182039533E-2</v>
      </c>
      <c r="N30" s="347">
        <f t="shared" si="27"/>
        <v>8.5103191719530957E-2</v>
      </c>
      <c r="O30" s="345">
        <f t="shared" si="27"/>
        <v>7.3711373422046589E-2</v>
      </c>
      <c r="P30" s="346">
        <f t="shared" si="27"/>
        <v>5.3312059495503966E-2</v>
      </c>
      <c r="Q30" s="347">
        <f t="shared" si="27"/>
        <v>6.1442592192558272E-2</v>
      </c>
      <c r="S30" s="326">
        <f t="shared" si="22"/>
        <v>2.9086378459006183E-2</v>
      </c>
      <c r="T30" s="330">
        <f t="shared" si="23"/>
        <v>-0.50277074069423933</v>
      </c>
      <c r="U30" s="209">
        <f t="shared" si="24"/>
        <v>-0.33956190035575395</v>
      </c>
    </row>
    <row r="31" spans="1:33" ht="24" customHeight="1" thickBot="1">
      <c r="A31" s="12" t="s">
        <v>21</v>
      </c>
      <c r="B31" s="13"/>
      <c r="C31" s="13"/>
      <c r="D31" s="13"/>
      <c r="E31" s="17">
        <v>28448.545999999991</v>
      </c>
      <c r="F31" s="340">
        <v>64891.96100000001</v>
      </c>
      <c r="G31" s="162">
        <v>93340.507000000012</v>
      </c>
      <c r="H31" s="17">
        <v>28055.758000000005</v>
      </c>
      <c r="I31" s="340">
        <v>62568.102999999937</v>
      </c>
      <c r="J31" s="18">
        <v>90623.860999999946</v>
      </c>
      <c r="L31" s="334">
        <f t="shared" ref="L31:Q31" si="28">E31/E35</f>
        <v>0.59513759656888665</v>
      </c>
      <c r="M31" s="343">
        <f t="shared" si="28"/>
        <v>0.66173971181101976</v>
      </c>
      <c r="N31" s="335">
        <f t="shared" si="28"/>
        <v>0.63991333177183629</v>
      </c>
      <c r="O31" s="334">
        <f t="shared" si="28"/>
        <v>0.59432962785018451</v>
      </c>
      <c r="P31" s="343">
        <f t="shared" si="28"/>
        <v>0.68406650276998993</v>
      </c>
      <c r="Q31" s="335">
        <f t="shared" si="28"/>
        <v>0.65351862962909912</v>
      </c>
      <c r="S31" s="327">
        <f t="shared" si="22"/>
        <v>-1.3806962225766689E-2</v>
      </c>
      <c r="T31" s="331">
        <f t="shared" si="23"/>
        <v>-3.5811184685882319E-2</v>
      </c>
      <c r="U31" s="328">
        <f t="shared" si="24"/>
        <v>-2.9104684421738417E-2</v>
      </c>
    </row>
    <row r="32" spans="1:33" ht="24" customHeight="1">
      <c r="A32" s="46"/>
      <c r="B32" s="3" t="s">
        <v>33</v>
      </c>
      <c r="C32" s="3"/>
      <c r="D32" s="3"/>
      <c r="E32" s="19">
        <v>27425.601999999992</v>
      </c>
      <c r="F32" s="154">
        <v>53664.642000000007</v>
      </c>
      <c r="G32" s="119">
        <v>81090.244000000006</v>
      </c>
      <c r="H32" s="19">
        <v>27141.204000000005</v>
      </c>
      <c r="I32" s="154">
        <v>50930.132999999936</v>
      </c>
      <c r="J32" s="20">
        <v>78071.336999999941</v>
      </c>
      <c r="L32" s="336">
        <f>E32/G32</f>
        <v>0.33821087034834907</v>
      </c>
      <c r="M32" s="344">
        <f>F32/G32</f>
        <v>0.66178912965165082</v>
      </c>
      <c r="N32" s="337">
        <f t="shared" ref="N32:N34" si="29">L32+M32</f>
        <v>0.99999999999999989</v>
      </c>
      <c r="O32" s="336">
        <f>H32/J32</f>
        <v>0.34764620464998602</v>
      </c>
      <c r="P32" s="344">
        <f>I32/J32</f>
        <v>0.65235379535001403</v>
      </c>
      <c r="Q32" s="337">
        <f t="shared" ref="Q32:Q34" si="30">O32+P32</f>
        <v>1</v>
      </c>
      <c r="S32" s="326">
        <f t="shared" si="22"/>
        <v>-1.0369799722171516E-2</v>
      </c>
      <c r="T32" s="330">
        <f t="shared" si="23"/>
        <v>-5.0955506234441492E-2</v>
      </c>
      <c r="U32" s="209">
        <f t="shared" si="24"/>
        <v>-3.7228979111224088E-2</v>
      </c>
    </row>
    <row r="33" spans="1:21" ht="24" customHeight="1">
      <c r="A33" s="8"/>
      <c r="B33" s="3" t="s">
        <v>37</v>
      </c>
      <c r="D33" s="3"/>
      <c r="E33" s="19">
        <v>543.26600000000008</v>
      </c>
      <c r="F33" s="154">
        <v>4335.9480000000021</v>
      </c>
      <c r="G33" s="119">
        <v>4879.2140000000018</v>
      </c>
      <c r="H33" s="19">
        <v>584.47199999999987</v>
      </c>
      <c r="I33" s="154">
        <v>4443.7800000000007</v>
      </c>
      <c r="J33" s="20">
        <v>5028.2520000000004</v>
      </c>
      <c r="L33" s="345">
        <f>E33/G33</f>
        <v>0.11134293351347162</v>
      </c>
      <c r="M33" s="346">
        <f>F33/G33</f>
        <v>0.88865706648652854</v>
      </c>
      <c r="N33" s="347">
        <f t="shared" si="29"/>
        <v>1.0000000000000002</v>
      </c>
      <c r="O33" s="345">
        <f>H33/J33</f>
        <v>0.1162376110027898</v>
      </c>
      <c r="P33" s="346">
        <f>I33/J33</f>
        <v>0.88376238899721027</v>
      </c>
      <c r="Q33" s="347">
        <f t="shared" si="30"/>
        <v>1</v>
      </c>
      <c r="S33" s="326">
        <f t="shared" si="22"/>
        <v>7.5848663453998197E-2</v>
      </c>
      <c r="T33" s="330">
        <f t="shared" si="23"/>
        <v>2.4869301938122521E-2</v>
      </c>
      <c r="U33" s="209">
        <f t="shared" si="24"/>
        <v>3.0545493597943972E-2</v>
      </c>
    </row>
    <row r="34" spans="1:21" ht="24" customHeight="1" thickBot="1">
      <c r="A34" s="8"/>
      <c r="B34" t="s">
        <v>36</v>
      </c>
      <c r="E34" s="19">
        <v>479.67800000000011</v>
      </c>
      <c r="F34" s="154">
        <v>6891.3710000000019</v>
      </c>
      <c r="G34" s="119">
        <v>7371.0490000000018</v>
      </c>
      <c r="H34" s="19">
        <v>330.08199999999999</v>
      </c>
      <c r="I34" s="154">
        <v>7194.19</v>
      </c>
      <c r="J34" s="20">
        <v>7524.2719999999999</v>
      </c>
      <c r="L34" s="348">
        <f>E34/G34</f>
        <v>6.5075947806072107E-2</v>
      </c>
      <c r="M34" s="349">
        <f>F34/G34</f>
        <v>0.93492405219392793</v>
      </c>
      <c r="N34" s="350">
        <f t="shared" si="29"/>
        <v>1</v>
      </c>
      <c r="O34" s="348">
        <f>H34/J34</f>
        <v>4.3868961674963375E-2</v>
      </c>
      <c r="P34" s="349">
        <f>I34/J34</f>
        <v>0.95613103832503654</v>
      </c>
      <c r="Q34" s="350">
        <f t="shared" si="30"/>
        <v>0.99999999999999989</v>
      </c>
      <c r="S34" s="326">
        <f t="shared" si="22"/>
        <v>-0.311867544477754</v>
      </c>
      <c r="T34" s="330">
        <f t="shared" si="23"/>
        <v>4.3941764273030377E-2</v>
      </c>
      <c r="U34" s="209">
        <f t="shared" si="24"/>
        <v>2.0787136267849813E-2</v>
      </c>
    </row>
    <row r="35" spans="1:21" ht="24" customHeight="1" thickBot="1">
      <c r="A35" s="12" t="s">
        <v>12</v>
      </c>
      <c r="B35" s="13"/>
      <c r="C35" s="13"/>
      <c r="D35" s="13"/>
      <c r="E35" s="17">
        <v>47801.62799999999</v>
      </c>
      <c r="F35" s="340">
        <v>98062.667000000016</v>
      </c>
      <c r="G35" s="162">
        <v>145864.29500000001</v>
      </c>
      <c r="H35" s="17">
        <v>47205.719999999987</v>
      </c>
      <c r="I35" s="340">
        <v>91464.941999999952</v>
      </c>
      <c r="J35" s="18">
        <v>138670.66199999992</v>
      </c>
      <c r="L35" s="334">
        <f>L27+L31</f>
        <v>0.99999999999999989</v>
      </c>
      <c r="M35" s="343">
        <f t="shared" ref="M35:Q35" si="31">M27+M31</f>
        <v>1</v>
      </c>
      <c r="N35" s="338">
        <f t="shared" si="31"/>
        <v>1</v>
      </c>
      <c r="O35" s="334">
        <f t="shared" si="31"/>
        <v>0.99999999999999989</v>
      </c>
      <c r="P35" s="343">
        <f t="shared" si="31"/>
        <v>1</v>
      </c>
      <c r="Q35" s="335">
        <f t="shared" si="31"/>
        <v>1</v>
      </c>
      <c r="S35" s="327">
        <f t="shared" si="22"/>
        <v>-1.2466269977248541E-2</v>
      </c>
      <c r="T35" s="331">
        <f t="shared" si="23"/>
        <v>-6.7280701227512632E-2</v>
      </c>
      <c r="U35" s="328">
        <f t="shared" si="24"/>
        <v>-4.9317298657633027E-2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44470.263999999988</v>
      </c>
      <c r="F36" s="342">
        <f t="shared" ref="F36:G36" si="32">F28+F32</f>
        <v>78104.017000000022</v>
      </c>
      <c r="G36" s="324">
        <f t="shared" si="32"/>
        <v>122574.28100000002</v>
      </c>
      <c r="H36" s="180">
        <f>H28+H32</f>
        <v>43560.263999999981</v>
      </c>
      <c r="I36" s="342">
        <f t="shared" ref="I36:J36" si="33">I28+I32</f>
        <v>73293.725999999951</v>
      </c>
      <c r="J36" s="356">
        <f t="shared" si="33"/>
        <v>116853.98999999993</v>
      </c>
      <c r="L36" s="336">
        <f>E36/E35</f>
        <v>0.93030856605971657</v>
      </c>
      <c r="M36" s="344">
        <f t="shared" ref="M36" si="34">F36/F35</f>
        <v>0.79647045495917435</v>
      </c>
      <c r="N36" s="339">
        <f t="shared" ref="N36" si="35">G36/G35</f>
        <v>0.84033094596590618</v>
      </c>
      <c r="O36" s="336">
        <f t="shared" ref="O36" si="36">H36/H35</f>
        <v>0.92277512132004325</v>
      </c>
      <c r="P36" s="344">
        <f t="shared" ref="P36" si="37">I36/I35</f>
        <v>0.80133135600741967</v>
      </c>
      <c r="Q36" s="337">
        <f t="shared" ref="Q36" si="38">J36/J35</f>
        <v>0.84267276376022493</v>
      </c>
      <c r="S36" s="326">
        <f t="shared" si="22"/>
        <v>-2.0463112159622158E-2</v>
      </c>
      <c r="T36" s="330">
        <f t="shared" si="23"/>
        <v>-6.1588266324382121E-2</v>
      </c>
      <c r="U36" s="209">
        <f t="shared" si="24"/>
        <v>-4.6667954756349612E-2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1480.0129999999999</v>
      </c>
      <c r="F37" s="154">
        <f t="shared" ref="F37:G37" si="39">F29+F33</f>
        <v>9969.010000000002</v>
      </c>
      <c r="G37" s="119">
        <f t="shared" si="39"/>
        <v>11449.023000000003</v>
      </c>
      <c r="H37" s="19">
        <f>H29+H33</f>
        <v>1903.8040000000001</v>
      </c>
      <c r="I37" s="154">
        <f t="shared" ref="I37:J37" si="40">I29+I33</f>
        <v>9436.4759999999987</v>
      </c>
      <c r="J37" s="20">
        <f t="shared" si="40"/>
        <v>11340.279999999999</v>
      </c>
      <c r="L37" s="345">
        <f>E37/E35</f>
        <v>3.0961560556054708E-2</v>
      </c>
      <c r="M37" s="346">
        <f t="shared" ref="M37" si="41">F37/F35</f>
        <v>0.10165958468170155</v>
      </c>
      <c r="N37" s="323">
        <f t="shared" ref="N37" si="42">G37/G35</f>
        <v>7.8490921990196444E-2</v>
      </c>
      <c r="O37" s="345">
        <f t="shared" ref="O37" si="43">H37/H35</f>
        <v>4.0329943066221646E-2</v>
      </c>
      <c r="P37" s="346">
        <f t="shared" ref="P37" si="44">I37/I35</f>
        <v>0.10317041473661027</v>
      </c>
      <c r="Q37" s="347">
        <f t="shared" ref="Q37" si="45">J37/J35</f>
        <v>8.1778509141320788E-2</v>
      </c>
      <c r="S37" s="326">
        <f t="shared" si="22"/>
        <v>0.28634275509742158</v>
      </c>
      <c r="T37" s="330">
        <f t="shared" si="23"/>
        <v>-5.3418945311520721E-2</v>
      </c>
      <c r="U37" s="209">
        <f t="shared" si="24"/>
        <v>-9.4980156822118359E-3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1851.3510000000001</v>
      </c>
      <c r="F38" s="155">
        <f t="shared" ref="F38:G38" si="46">F30+F34</f>
        <v>9989.6400000000031</v>
      </c>
      <c r="G38" s="123">
        <f t="shared" si="46"/>
        <v>11840.991000000002</v>
      </c>
      <c r="H38" s="21">
        <f>H30+H34</f>
        <v>1741.6520000000005</v>
      </c>
      <c r="I38" s="155">
        <f t="shared" ref="I38:J38" si="47">I30+I34</f>
        <v>8734.74</v>
      </c>
      <c r="J38" s="22">
        <f t="shared" si="47"/>
        <v>10476.392</v>
      </c>
      <c r="L38" s="348">
        <f>E38/E35</f>
        <v>3.8729873384228682E-2</v>
      </c>
      <c r="M38" s="349">
        <f t="shared" ref="M38" si="48">F38/F35</f>
        <v>0.10186996035912425</v>
      </c>
      <c r="N38" s="351">
        <f t="shared" ref="N38" si="49">G38/G35</f>
        <v>8.1178132043897386E-2</v>
      </c>
      <c r="O38" s="348">
        <f t="shared" ref="O38" si="50">H38/H35</f>
        <v>3.6894935613734969E-2</v>
      </c>
      <c r="P38" s="349">
        <f t="shared" ref="P38" si="51">I38/I35</f>
        <v>9.5498229255970055E-2</v>
      </c>
      <c r="Q38" s="350">
        <f t="shared" ref="Q38" si="52">J38/J35</f>
        <v>7.5548727098454366E-2</v>
      </c>
      <c r="S38" s="332">
        <f t="shared" si="22"/>
        <v>-5.9253485697741602E-2</v>
      </c>
      <c r="T38" s="333">
        <f t="shared" si="23"/>
        <v>-0.12562014246759673</v>
      </c>
      <c r="U38" s="208">
        <f t="shared" si="24"/>
        <v>-0.11524364810344014</v>
      </c>
    </row>
    <row r="41" spans="1:21">
      <c r="A41" s="1" t="s">
        <v>132</v>
      </c>
    </row>
    <row r="42" spans="1:21" ht="15.75" thickBot="1"/>
    <row r="43" spans="1:21" ht="22.5" customHeight="1">
      <c r="A43" s="457" t="s">
        <v>16</v>
      </c>
      <c r="B43" s="445"/>
      <c r="C43" s="445"/>
      <c r="D43" s="445"/>
      <c r="E43" s="431" t="str">
        <f>E5</f>
        <v>jan-mar</v>
      </c>
      <c r="F43" s="493"/>
      <c r="G43" s="493"/>
      <c r="H43" s="493"/>
      <c r="I43" s="493"/>
      <c r="J43" s="432"/>
      <c r="L43" s="500" t="s">
        <v>156</v>
      </c>
      <c r="M43" s="487"/>
      <c r="N43" s="487"/>
    </row>
    <row r="44" spans="1:21" ht="18.75" customHeight="1">
      <c r="A44" s="471"/>
      <c r="B44" s="446"/>
      <c r="C44" s="446"/>
      <c r="D44" s="446"/>
      <c r="E44" s="495">
        <f>E6</f>
        <v>2025</v>
      </c>
      <c r="F44" s="489"/>
      <c r="G44" s="490"/>
      <c r="H44" s="496">
        <f>H6</f>
        <v>2026</v>
      </c>
      <c r="I44" s="497"/>
      <c r="J44" s="498"/>
      <c r="L44" s="501" t="s">
        <v>129</v>
      </c>
      <c r="M44" s="492" t="s">
        <v>128</v>
      </c>
      <c r="N44" s="446" t="s">
        <v>12</v>
      </c>
      <c r="S44" t="s">
        <v>135</v>
      </c>
    </row>
    <row r="45" spans="1:21" ht="18.75" customHeight="1" thickBot="1">
      <c r="A45" s="458"/>
      <c r="B45" s="481"/>
      <c r="C45" s="481"/>
      <c r="D45" s="48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2"/>
      <c r="M45" s="436"/>
      <c r="N45" s="48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1.992324338692262</v>
      </c>
      <c r="F46" s="359">
        <f t="shared" ref="F46:J46" si="53">(F27/F8)*10</f>
        <v>1.806207777320503</v>
      </c>
      <c r="G46" s="360">
        <f t="shared" si="53"/>
        <v>1.870594870017813</v>
      </c>
      <c r="H46" s="358">
        <f t="shared" si="53"/>
        <v>2.1069591403149541</v>
      </c>
      <c r="I46" s="359">
        <f t="shared" si="53"/>
        <v>2.1369911629816678</v>
      </c>
      <c r="J46" s="361">
        <f t="shared" si="53"/>
        <v>2.124919298550386</v>
      </c>
      <c r="L46" s="365">
        <f>(H46-E46)/E46</f>
        <v>5.753822276644828E-2</v>
      </c>
      <c r="M46" s="329">
        <f>(I46-F46)/F46</f>
        <v>0.18313695124925203</v>
      </c>
      <c r="N46" s="164">
        <f>(J46-G46)/G46</f>
        <v>0.13595911793030371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47" si="54">(E28/E9)*10</f>
        <v>2.3250096473785944</v>
      </c>
      <c r="F47" s="156">
        <f t="shared" si="54"/>
        <v>2.7578992305106387</v>
      </c>
      <c r="G47" s="362">
        <f t="shared" si="54"/>
        <v>2.5619135978056153</v>
      </c>
      <c r="H47" s="124">
        <f t="shared" si="54"/>
        <v>2.3468077156935516</v>
      </c>
      <c r="I47" s="156">
        <f t="shared" si="54"/>
        <v>2.6813483672540563</v>
      </c>
      <c r="J47" s="363">
        <f t="shared" si="54"/>
        <v>2.5287373491908269</v>
      </c>
      <c r="L47" s="326">
        <f t="shared" ref="L47:L57" si="55">(H47-E47)/E47</f>
        <v>9.3754743510566299E-3</v>
      </c>
      <c r="M47" s="330">
        <f t="shared" ref="M47:M57" si="56">(I47-F47)/F47</f>
        <v>-2.7756947175480579E-2</v>
      </c>
      <c r="N47" s="209">
        <f t="shared" ref="N47:N57" si="57">(J47-G47)/G47</f>
        <v>-1.2949792156614974E-2</v>
      </c>
    </row>
    <row r="48" spans="1:21" ht="24" customHeight="1">
      <c r="A48" s="8"/>
      <c r="B48" t="s">
        <v>37</v>
      </c>
      <c r="E48" s="125">
        <f t="shared" ref="E48:J48" si="58">(E29/E10)*10</f>
        <v>1.5807514731790293</v>
      </c>
      <c r="F48" s="157">
        <f t="shared" si="58"/>
        <v>1.4817308256330033</v>
      </c>
      <c r="G48" s="364">
        <f t="shared" si="58"/>
        <v>1.4950843973508245</v>
      </c>
      <c r="H48" s="125">
        <f t="shared" si="58"/>
        <v>1.8538666366900156</v>
      </c>
      <c r="I48" s="157">
        <f t="shared" si="58"/>
        <v>1.6146947788787782</v>
      </c>
      <c r="J48" s="363">
        <f t="shared" si="58"/>
        <v>1.6594433528178603</v>
      </c>
      <c r="L48" s="326">
        <f t="shared" si="55"/>
        <v>0.17277552363226831</v>
      </c>
      <c r="M48" s="330">
        <f t="shared" si="56"/>
        <v>8.9735565289985789E-2</v>
      </c>
      <c r="N48" s="209">
        <f t="shared" si="57"/>
        <v>0.10993289459663096</v>
      </c>
    </row>
    <row r="49" spans="1:14" ht="24" customHeight="1" thickBot="1">
      <c r="A49" s="8"/>
      <c r="B49" t="s">
        <v>36</v>
      </c>
      <c r="E49" s="125">
        <f t="shared" ref="E49:J49" si="59">(E30/E11)*10</f>
        <v>0.76620445107802515</v>
      </c>
      <c r="F49" s="157">
        <f t="shared" si="59"/>
        <v>0.54340667107948948</v>
      </c>
      <c r="G49" s="364">
        <f t="shared" si="59"/>
        <v>0.59664587233161026</v>
      </c>
      <c r="H49" s="125">
        <f t="shared" si="59"/>
        <v>1.0222049710806016</v>
      </c>
      <c r="I49" s="157">
        <f t="shared" si="59"/>
        <v>0.73719591356449099</v>
      </c>
      <c r="J49" s="363">
        <f t="shared" si="59"/>
        <v>0.85059570973736909</v>
      </c>
      <c r="L49" s="326">
        <f t="shared" si="55"/>
        <v>0.33411515639512651</v>
      </c>
      <c r="M49" s="330">
        <f t="shared" si="56"/>
        <v>0.35661918191036346</v>
      </c>
      <c r="N49" s="209">
        <f t="shared" si="57"/>
        <v>0.42562908616690448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ref="E50:J50" si="60">(E31/E12)*10</f>
        <v>2.7030280687468866</v>
      </c>
      <c r="F50" s="359">
        <f t="shared" si="60"/>
        <v>2.1864113569737835</v>
      </c>
      <c r="G50" s="360">
        <f t="shared" si="60"/>
        <v>2.3216512427183904</v>
      </c>
      <c r="H50" s="358">
        <f t="shared" si="60"/>
        <v>2.7373492852106263</v>
      </c>
      <c r="I50" s="359">
        <f t="shared" si="60"/>
        <v>2.1573256667164173</v>
      </c>
      <c r="J50" s="361">
        <f t="shared" si="60"/>
        <v>2.3087784157828302</v>
      </c>
      <c r="L50" s="327">
        <f t="shared" si="55"/>
        <v>1.2697321518992154E-2</v>
      </c>
      <c r="M50" s="331">
        <f t="shared" si="56"/>
        <v>-1.3302935956948076E-2</v>
      </c>
      <c r="N50" s="328">
        <f t="shared" si="57"/>
        <v>-5.5446859109155528E-3</v>
      </c>
    </row>
    <row r="51" spans="1:14" ht="24" customHeight="1">
      <c r="A51" s="46"/>
      <c r="B51" s="3" t="s">
        <v>33</v>
      </c>
      <c r="C51" s="3"/>
      <c r="D51" s="3"/>
      <c r="E51" s="125">
        <f t="shared" ref="E51:J51" si="61">(E32/E13)*10</f>
        <v>2.8120092356967756</v>
      </c>
      <c r="F51" s="157">
        <f t="shared" si="61"/>
        <v>2.9909608452662786</v>
      </c>
      <c r="G51" s="364">
        <f t="shared" si="61"/>
        <v>2.9279422192254856</v>
      </c>
      <c r="H51" s="125">
        <f t="shared" si="61"/>
        <v>2.8245424995696791</v>
      </c>
      <c r="I51" s="157">
        <f t="shared" si="61"/>
        <v>3.0193263653256732</v>
      </c>
      <c r="J51" s="363">
        <f t="shared" si="61"/>
        <v>2.9486354759226492</v>
      </c>
      <c r="L51" s="326">
        <f t="shared" si="55"/>
        <v>4.4570493275061631E-3</v>
      </c>
      <c r="M51" s="330">
        <f t="shared" si="56"/>
        <v>9.4837483761407489E-3</v>
      </c>
      <c r="N51" s="209">
        <f t="shared" si="57"/>
        <v>7.0675085598640962E-3</v>
      </c>
    </row>
    <row r="52" spans="1:14" ht="24" customHeight="1">
      <c r="A52" s="8"/>
      <c r="B52" s="3" t="s">
        <v>37</v>
      </c>
      <c r="D52" s="3"/>
      <c r="E52" s="125">
        <f t="shared" ref="E52:J52" si="62">(E33/E14)*10</f>
        <v>1.4191345689171011</v>
      </c>
      <c r="F52" s="157">
        <f t="shared" si="62"/>
        <v>1.1707649782625544</v>
      </c>
      <c r="G52" s="364">
        <f t="shared" si="62"/>
        <v>1.1940326923999323</v>
      </c>
      <c r="H52" s="125">
        <f t="shared" si="62"/>
        <v>1.447425835993472</v>
      </c>
      <c r="I52" s="157">
        <f t="shared" si="62"/>
        <v>1.1859203680698351</v>
      </c>
      <c r="J52" s="363">
        <f t="shared" si="62"/>
        <v>1.2113596131552649</v>
      </c>
      <c r="L52" s="326">
        <f t="shared" si="55"/>
        <v>1.9935577425866723E-2</v>
      </c>
      <c r="M52" s="330">
        <f t="shared" si="56"/>
        <v>1.2944860914589107E-2</v>
      </c>
      <c r="N52" s="209">
        <f t="shared" si="57"/>
        <v>1.4511261597458067E-2</v>
      </c>
    </row>
    <row r="53" spans="1:14" ht="24" customHeight="1" thickBot="1">
      <c r="A53" s="8"/>
      <c r="B53" t="s">
        <v>36</v>
      </c>
      <c r="E53" s="125">
        <f t="shared" ref="E53:J53" si="63">(E34/E15)*10</f>
        <v>1.2335715553178197</v>
      </c>
      <c r="F53" s="157">
        <f t="shared" si="63"/>
        <v>0.85778917396648569</v>
      </c>
      <c r="G53" s="364">
        <f t="shared" si="63"/>
        <v>0.8751379600528475</v>
      </c>
      <c r="H53" s="125">
        <f t="shared" si="63"/>
        <v>1.3964040951011083</v>
      </c>
      <c r="I53" s="157">
        <f t="shared" si="63"/>
        <v>0.8577313545228159</v>
      </c>
      <c r="J53" s="363">
        <f t="shared" si="63"/>
        <v>0.87249640328563505</v>
      </c>
      <c r="L53" s="326">
        <f t="shared" si="55"/>
        <v>0.1320008872459256</v>
      </c>
      <c r="M53" s="330">
        <f t="shared" si="56"/>
        <v>-6.7405191653819045E-5</v>
      </c>
      <c r="N53" s="209">
        <f t="shared" si="57"/>
        <v>-3.0184461054036924E-3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ref="E54:J54" si="64">(E35/E16)*10</f>
        <v>2.3619136897191488</v>
      </c>
      <c r="F54" s="359">
        <f t="shared" si="64"/>
        <v>2.0410799354540075</v>
      </c>
      <c r="G54" s="360">
        <f t="shared" si="64"/>
        <v>2.1361723809010962</v>
      </c>
      <c r="H54" s="358">
        <f t="shared" si="64"/>
        <v>2.4410666313375433</v>
      </c>
      <c r="I54" s="359">
        <f t="shared" si="64"/>
        <v>2.1508596236396547</v>
      </c>
      <c r="J54" s="361">
        <f t="shared" si="64"/>
        <v>2.2415773219086863</v>
      </c>
      <c r="L54" s="327">
        <f t="shared" si="55"/>
        <v>3.3512207479438602E-2</v>
      </c>
      <c r="M54" s="331">
        <f t="shared" si="56"/>
        <v>5.3785099877153207E-2</v>
      </c>
      <c r="N54" s="328">
        <f t="shared" si="57"/>
        <v>4.9342900390429836E-2</v>
      </c>
    </row>
    <row r="55" spans="1:14" ht="24" customHeight="1">
      <c r="A55" s="179"/>
      <c r="B55" s="177" t="s">
        <v>33</v>
      </c>
      <c r="C55" s="177"/>
      <c r="D55" s="178"/>
      <c r="E55" s="124">
        <f t="shared" ref="E55:J55" si="65">(E36/E17)*10</f>
        <v>2.6030306425285756</v>
      </c>
      <c r="F55" s="156">
        <f t="shared" si="65"/>
        <v>2.9139086503417095</v>
      </c>
      <c r="G55" s="362">
        <f t="shared" si="65"/>
        <v>2.7928946474996534</v>
      </c>
      <c r="H55" s="124">
        <f t="shared" si="65"/>
        <v>2.6232589398629362</v>
      </c>
      <c r="I55" s="156">
        <f t="shared" si="65"/>
        <v>2.9075036000792238</v>
      </c>
      <c r="J55" s="366">
        <f t="shared" si="65"/>
        <v>2.7946224928745518</v>
      </c>
      <c r="L55" s="326">
        <f t="shared" si="55"/>
        <v>7.7710561696311409E-3</v>
      </c>
      <c r="M55" s="330">
        <f t="shared" si="56"/>
        <v>-2.1980957645101923E-3</v>
      </c>
      <c r="N55" s="209">
        <f t="shared" si="57"/>
        <v>6.186575553235417E-4</v>
      </c>
    </row>
    <row r="56" spans="1:14" ht="24" customHeight="1">
      <c r="A56" s="8"/>
      <c r="B56" s="3" t="s">
        <v>37</v>
      </c>
      <c r="C56" s="3"/>
      <c r="D56" s="183"/>
      <c r="E56" s="125">
        <f t="shared" ref="E56:J56" si="66">(E37/E18)*10</f>
        <v>1.5173224415143975</v>
      </c>
      <c r="F56" s="157">
        <f t="shared" si="66"/>
        <v>1.3282814541502854</v>
      </c>
      <c r="G56" s="364">
        <f t="shared" si="66"/>
        <v>1.3500243201988538</v>
      </c>
      <c r="H56" s="125">
        <f t="shared" si="66"/>
        <v>1.706734225875105</v>
      </c>
      <c r="I56" s="157">
        <f t="shared" si="66"/>
        <v>1.379772813939506</v>
      </c>
      <c r="J56" s="363">
        <f t="shared" si="66"/>
        <v>1.4256221983255513</v>
      </c>
      <c r="L56" s="326">
        <f t="shared" si="55"/>
        <v>0.1248329156534855</v>
      </c>
      <c r="M56" s="330">
        <f t="shared" si="56"/>
        <v>3.876539842390566E-2</v>
      </c>
      <c r="N56" s="209">
        <f t="shared" si="57"/>
        <v>5.5997419450608266E-2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ref="E57:J57" si="67">(E38/E19)*10</f>
        <v>0.84960563469478512</v>
      </c>
      <c r="F57" s="158">
        <f t="shared" si="67"/>
        <v>0.72728935314126442</v>
      </c>
      <c r="G57" s="367">
        <f t="shared" si="67"/>
        <v>0.74403732894857233</v>
      </c>
      <c r="H57" s="126">
        <f t="shared" si="67"/>
        <v>1.0768972977585305</v>
      </c>
      <c r="I57" s="158">
        <f t="shared" si="67"/>
        <v>0.83368982150393911</v>
      </c>
      <c r="J57" s="368">
        <f t="shared" si="67"/>
        <v>0.86621175439102749</v>
      </c>
      <c r="L57" s="332">
        <f t="shared" si="55"/>
        <v>0.26752607772593023</v>
      </c>
      <c r="M57" s="333">
        <f t="shared" si="56"/>
        <v>0.1462972995591317</v>
      </c>
      <c r="N57" s="208">
        <f t="shared" si="57"/>
        <v>0.16420469872809274</v>
      </c>
    </row>
  </sheetData>
  <mergeCells count="30">
    <mergeCell ref="A5:D7"/>
    <mergeCell ref="L6:N6"/>
    <mergeCell ref="O6:Q6"/>
    <mergeCell ref="O25:Q25"/>
    <mergeCell ref="A43:D45"/>
    <mergeCell ref="E43:J43"/>
    <mergeCell ref="E44:G44"/>
    <mergeCell ref="H44:J44"/>
    <mergeCell ref="A24:D26"/>
    <mergeCell ref="E24:J24"/>
    <mergeCell ref="L24:Q24"/>
    <mergeCell ref="E25:G25"/>
    <mergeCell ref="H25:J25"/>
    <mergeCell ref="L43:N43"/>
    <mergeCell ref="L44:L45"/>
    <mergeCell ref="M44:M45"/>
    <mergeCell ref="S5:U5"/>
    <mergeCell ref="S6:S7"/>
    <mergeCell ref="T6:T7"/>
    <mergeCell ref="U6:U7"/>
    <mergeCell ref="E5:J5"/>
    <mergeCell ref="L5:Q5"/>
    <mergeCell ref="E6:G6"/>
    <mergeCell ref="H6:J6"/>
    <mergeCell ref="N44:N45"/>
    <mergeCell ref="S24:U24"/>
    <mergeCell ref="L25:N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F3206D7-666F-41E7-A978-4F801C7703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27A0EAFB-5F63-479D-8F20-BC28680493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14" id="{E95C479B-FA3F-437E-A912-946FCB7A7C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8" id="{7F163B1A-0C36-48EB-B9DA-8774E571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13" id="{42E54805-FD48-45A6-9738-C285FA39C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7" id="{97BB28DD-341F-4137-ADC8-18B8B7FA4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AQ97"/>
  <sheetViews>
    <sheetView showGridLines="0" topLeftCell="I1" workbookViewId="0">
      <selection activeCell="S102" sqref="S102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144</v>
      </c>
    </row>
    <row r="3" spans="1:43" ht="8.25" customHeight="1" thickBot="1"/>
    <row r="4" spans="1:43">
      <c r="A4" s="484" t="s">
        <v>3</v>
      </c>
      <c r="B4" s="431" t="s">
        <v>136</v>
      </c>
      <c r="C4" s="493"/>
      <c r="D4" s="493"/>
      <c r="E4" s="493"/>
      <c r="F4" s="493"/>
      <c r="G4" s="508"/>
      <c r="H4" s="494" t="s">
        <v>138</v>
      </c>
      <c r="I4" s="493"/>
      <c r="J4" s="493"/>
      <c r="K4" s="493"/>
      <c r="L4" s="493"/>
      <c r="M4" s="508"/>
      <c r="N4" s="509" t="s">
        <v>156</v>
      </c>
      <c r="O4" s="487"/>
      <c r="P4" s="510"/>
      <c r="R4" s="494" t="s">
        <v>137</v>
      </c>
      <c r="S4" s="493"/>
      <c r="T4" s="493"/>
      <c r="U4" s="493"/>
      <c r="V4" s="493"/>
      <c r="W4" s="508"/>
      <c r="X4" s="493" t="s">
        <v>139</v>
      </c>
      <c r="Y4" s="493"/>
      <c r="Z4" s="493"/>
      <c r="AA4" s="493"/>
      <c r="AB4" s="493"/>
      <c r="AC4" s="432"/>
      <c r="AE4" s="487" t="s">
        <v>156</v>
      </c>
      <c r="AF4" s="487"/>
      <c r="AG4" s="487"/>
      <c r="AI4" s="502" t="s">
        <v>142</v>
      </c>
      <c r="AJ4" s="503"/>
      <c r="AK4" s="503"/>
      <c r="AL4" s="503"/>
      <c r="AM4" s="503"/>
      <c r="AN4" s="504"/>
      <c r="AO4" s="487" t="s">
        <v>156</v>
      </c>
      <c r="AP4" s="487"/>
      <c r="AQ4" s="487"/>
    </row>
    <row r="5" spans="1:43">
      <c r="A5" s="485"/>
      <c r="B5" s="513" t="s">
        <v>177</v>
      </c>
      <c r="C5" s="489"/>
      <c r="D5" s="490"/>
      <c r="E5" s="514" t="s">
        <v>178</v>
      </c>
      <c r="F5" s="497"/>
      <c r="G5" s="511"/>
      <c r="H5" s="513" t="str">
        <f>B5</f>
        <v>jan-mar 2025</v>
      </c>
      <c r="I5" s="489"/>
      <c r="J5" s="490"/>
      <c r="K5" s="514" t="str">
        <f>E5</f>
        <v>jan-mar 2026</v>
      </c>
      <c r="L5" s="497"/>
      <c r="M5" s="511"/>
      <c r="N5" s="495" t="s">
        <v>140</v>
      </c>
      <c r="O5" s="489"/>
      <c r="P5" s="499"/>
      <c r="R5" s="513" t="str">
        <f>B5</f>
        <v>jan-mar 2025</v>
      </c>
      <c r="S5" s="489"/>
      <c r="T5" s="490"/>
      <c r="U5" s="513" t="str">
        <f>K5</f>
        <v>jan-mar 2026</v>
      </c>
      <c r="V5" s="489"/>
      <c r="W5" s="490"/>
      <c r="X5" s="513" t="str">
        <f>H5</f>
        <v>jan-mar 2025</v>
      </c>
      <c r="Y5" s="489"/>
      <c r="Z5" s="490"/>
      <c r="AA5" s="513" t="str">
        <f>U5</f>
        <v>jan-mar 2026</v>
      </c>
      <c r="AB5" s="489"/>
      <c r="AC5" s="490"/>
      <c r="AE5" s="488" t="s">
        <v>141</v>
      </c>
      <c r="AF5" s="489"/>
      <c r="AG5" s="499"/>
      <c r="AI5" s="516" t="str">
        <f>X5</f>
        <v>jan-mar 2025</v>
      </c>
      <c r="AJ5" s="506"/>
      <c r="AK5" s="506"/>
      <c r="AL5" s="513" t="str">
        <f>AA5</f>
        <v>jan-mar 2026</v>
      </c>
      <c r="AM5" s="489"/>
      <c r="AN5" s="490"/>
      <c r="AO5" s="489" t="s">
        <v>142</v>
      </c>
      <c r="AP5" s="489"/>
      <c r="AQ5" s="499"/>
    </row>
    <row r="6" spans="1:43" ht="19.5" customHeight="1" thickBot="1">
      <c r="A6" s="48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181</v>
      </c>
      <c r="B7" s="39">
        <v>19376.169999999998</v>
      </c>
      <c r="C7" s="370">
        <v>36066.759999999987</v>
      </c>
      <c r="D7" s="375">
        <v>55442.929999999986</v>
      </c>
      <c r="E7" s="39">
        <v>17011.009999999998</v>
      </c>
      <c r="F7" s="379">
        <v>34593.270000000004</v>
      </c>
      <c r="G7" s="377">
        <v>51604.28</v>
      </c>
      <c r="H7" s="345">
        <f t="shared" ref="H7:H32" si="0">B7/$B$33</f>
        <v>9.5739084822227066E-2</v>
      </c>
      <c r="I7" s="323">
        <f t="shared" ref="I7:I32" si="1">C7/$C$33</f>
        <v>7.5069486099980473E-2</v>
      </c>
      <c r="J7" s="398">
        <f t="shared" ref="J7:J32" si="2">D7/$D$33</f>
        <v>8.119578254721814E-2</v>
      </c>
      <c r="K7" s="323">
        <f t="shared" ref="K7:K32" si="3">E7/$E$33</f>
        <v>8.7966053428163465E-2</v>
      </c>
      <c r="L7" s="323">
        <f t="shared" ref="L7:L32" si="4">F7/$F$33</f>
        <v>8.1348400890764311E-2</v>
      </c>
      <c r="M7" s="399">
        <f t="shared" ref="M7:M32" si="5">G7/$G$33</f>
        <v>8.3417055989410419E-2</v>
      </c>
      <c r="N7" s="392">
        <f t="shared" ref="N7:N33" si="6">(E7-B7)/B7</f>
        <v>-0.12206540301824355</v>
      </c>
      <c r="O7" s="393">
        <f t="shared" ref="O7:O33" si="7">(F7-C7)/C7</f>
        <v>-4.0854515348758356E-2</v>
      </c>
      <c r="P7" s="382">
        <f t="shared" ref="P7:P33" si="8">(G7-D7)/D7</f>
        <v>-6.9236059493969521E-2</v>
      </c>
      <c r="R7" s="401">
        <v>5597.92</v>
      </c>
      <c r="S7" s="369">
        <v>11118.821000000002</v>
      </c>
      <c r="T7" s="374">
        <v>16716.741000000002</v>
      </c>
      <c r="U7" s="39">
        <v>4893.1690000000017</v>
      </c>
      <c r="V7" s="112">
        <v>11073.428</v>
      </c>
      <c r="W7" s="380">
        <v>15966.597000000002</v>
      </c>
      <c r="X7" s="345">
        <f>R7/$R$33</f>
        <v>0.11710730856279622</v>
      </c>
      <c r="Y7" s="323">
        <f>S7/$S$33</f>
        <v>0.11338485215785536</v>
      </c>
      <c r="Z7" s="398">
        <f>T7/$T$33</f>
        <v>0.11460474957219648</v>
      </c>
      <c r="AA7" s="323">
        <f>U7/$U$33</f>
        <v>0.10365627301098257</v>
      </c>
      <c r="AB7" s="323">
        <f>V7/$V$33</f>
        <v>0.12106745773697639</v>
      </c>
      <c r="AC7" s="399">
        <f>W7/$W$33</f>
        <v>0.11514041088229607</v>
      </c>
      <c r="AE7" s="392">
        <f t="shared" ref="AE7:AE33" si="9">(U7-R7)/R7</f>
        <v>-0.12589515391431075</v>
      </c>
      <c r="AF7" s="393">
        <f t="shared" ref="AF7:AF33" si="10">(V7-S7)/S7</f>
        <v>-4.0825371682844652E-3</v>
      </c>
      <c r="AG7" s="382">
        <f t="shared" ref="AG7:AG33" si="11">(W7-T7)/T7</f>
        <v>-4.487381840754727E-2</v>
      </c>
      <c r="AI7" s="27">
        <f t="shared" ref="AI7:AI18" si="12">(R7/B7)*10</f>
        <v>2.8890745694324527</v>
      </c>
      <c r="AJ7" s="28">
        <f t="shared" ref="AJ7:AJ18" si="13">(S7/C7)*10</f>
        <v>3.0828444251715448</v>
      </c>
      <c r="AK7" s="406">
        <f t="shared" ref="AK7:AK18" si="14">(T7/D7)*10</f>
        <v>3.0151258239779191</v>
      </c>
      <c r="AL7" s="28">
        <f t="shared" ref="AL7:AL18" si="15">(U7/E7)*10</f>
        <v>2.876471767402407</v>
      </c>
      <c r="AM7" s="28">
        <f t="shared" ref="AM7:AM18" si="16">(V7/F7)*10</f>
        <v>3.2010353458924232</v>
      </c>
      <c r="AN7" s="402">
        <f t="shared" ref="AN7:AN18" si="17">(W7/G7)*10</f>
        <v>3.0940451063361412</v>
      </c>
      <c r="AO7" s="383">
        <f t="shared" ref="AO7:AO18" si="18">(AL7-AI7)/AI7</f>
        <v>-4.3622280170225866E-3</v>
      </c>
      <c r="AP7" s="381">
        <f t="shared" ref="AP7:AP18" si="19">(AM7-AJ7)/AJ7</f>
        <v>3.833826960447468E-2</v>
      </c>
      <c r="AQ7" s="382">
        <f t="shared" ref="AQ7:AQ18" si="20">(AN7-AK7)/AK7</f>
        <v>2.6174457374419695E-2</v>
      </c>
    </row>
    <row r="8" spans="1:43" ht="20.100000000000001" customHeight="1">
      <c r="A8" s="8" t="s">
        <v>183</v>
      </c>
      <c r="B8" s="19">
        <v>3015.0699999999997</v>
      </c>
      <c r="C8" s="371">
        <v>92337.63</v>
      </c>
      <c r="D8" s="375">
        <v>95352.700000000012</v>
      </c>
      <c r="E8" s="19">
        <v>2599.83</v>
      </c>
      <c r="F8" s="369">
        <v>95271.899999999965</v>
      </c>
      <c r="G8" s="377">
        <v>97871.729999999967</v>
      </c>
      <c r="H8" s="345">
        <f t="shared" si="0"/>
        <v>1.4897683209579196E-2</v>
      </c>
      <c r="I8" s="323">
        <f t="shared" si="1"/>
        <v>0.19219188060669001</v>
      </c>
      <c r="J8" s="399">
        <f t="shared" si="2"/>
        <v>0.13964336110104805</v>
      </c>
      <c r="K8" s="323">
        <f t="shared" si="3"/>
        <v>1.3444045044012216E-2</v>
      </c>
      <c r="L8" s="323">
        <f t="shared" si="4"/>
        <v>0.22403828012861474</v>
      </c>
      <c r="M8" s="399">
        <f t="shared" si="5"/>
        <v>0.15820725686300549</v>
      </c>
      <c r="N8" s="394">
        <f t="shared" si="6"/>
        <v>-0.13772151227003016</v>
      </c>
      <c r="O8" s="395">
        <f t="shared" si="7"/>
        <v>3.1777618723806973E-2</v>
      </c>
      <c r="P8" s="386">
        <f t="shared" si="8"/>
        <v>2.6418024869772485E-2</v>
      </c>
      <c r="R8" s="401">
        <v>557.98900000000003</v>
      </c>
      <c r="S8" s="369">
        <v>10102.065000000001</v>
      </c>
      <c r="T8" s="374">
        <v>10660.054</v>
      </c>
      <c r="U8" s="19">
        <v>574.43000000000006</v>
      </c>
      <c r="V8" s="119">
        <v>11017.701000000003</v>
      </c>
      <c r="W8" s="375">
        <v>11592.131000000003</v>
      </c>
      <c r="X8" s="345">
        <f t="shared" ref="X8:X32" si="21">R8/$R$33</f>
        <v>1.1673012475642043E-2</v>
      </c>
      <c r="Y8" s="323">
        <f t="shared" ref="Y8:Y32" si="22">S8/$S$33</f>
        <v>0.10301642112181184</v>
      </c>
      <c r="Z8" s="399">
        <f t="shared" ref="Z8:Z32" si="23">T8/$T$33</f>
        <v>7.3081997208432628E-2</v>
      </c>
      <c r="AA8" s="323">
        <f t="shared" ref="AA8:AA32" si="24">U8/$U$33</f>
        <v>1.2168652442966655E-2</v>
      </c>
      <c r="AB8" s="323">
        <f t="shared" ref="AB8:AB32" si="25">V8/$V$33</f>
        <v>0.1204581860446596</v>
      </c>
      <c r="AC8" s="399">
        <f t="shared" ref="AC8:AC32" si="26">W8/$W$33</f>
        <v>8.3594689985687115E-2</v>
      </c>
      <c r="AE8" s="394">
        <f t="shared" si="9"/>
        <v>2.9464738552193736E-2</v>
      </c>
      <c r="AF8" s="395">
        <f t="shared" si="10"/>
        <v>9.0638498168443993E-2</v>
      </c>
      <c r="AG8" s="386">
        <f t="shared" si="11"/>
        <v>8.7436423868021959E-2</v>
      </c>
      <c r="AI8" s="27">
        <f t="shared" si="12"/>
        <v>1.8506668170224907</v>
      </c>
      <c r="AJ8" s="28">
        <f t="shared" si="13"/>
        <v>1.0940355519196237</v>
      </c>
      <c r="AK8" s="402">
        <f t="shared" si="14"/>
        <v>1.1179603723858893</v>
      </c>
      <c r="AL8" s="28">
        <f t="shared" si="15"/>
        <v>2.2094906205405742</v>
      </c>
      <c r="AM8" s="28">
        <f t="shared" si="16"/>
        <v>1.1564481237384798</v>
      </c>
      <c r="AN8" s="402">
        <f t="shared" si="17"/>
        <v>1.1844207719634676</v>
      </c>
      <c r="AO8" s="384">
        <f t="shared" si="18"/>
        <v>0.19388892707083255</v>
      </c>
      <c r="AP8" s="385">
        <f t="shared" si="19"/>
        <v>5.7048028932282349E-2</v>
      </c>
      <c r="AQ8" s="386">
        <f t="shared" si="20"/>
        <v>5.9447902823015278E-2</v>
      </c>
    </row>
    <row r="9" spans="1:43" ht="20.100000000000001" customHeight="1">
      <c r="A9" s="8" t="s">
        <v>180</v>
      </c>
      <c r="B9" s="19">
        <v>21748.829999999998</v>
      </c>
      <c r="C9" s="371">
        <v>30038.37</v>
      </c>
      <c r="D9" s="375">
        <v>51787.199999999997</v>
      </c>
      <c r="E9" s="19">
        <v>21243.990000000005</v>
      </c>
      <c r="F9" s="369">
        <v>20568.849999999995</v>
      </c>
      <c r="G9" s="377">
        <v>41812.839999999997</v>
      </c>
      <c r="H9" s="345">
        <f t="shared" si="0"/>
        <v>0.1074625728487207</v>
      </c>
      <c r="I9" s="323">
        <f t="shared" si="1"/>
        <v>6.2521973118213878E-2</v>
      </c>
      <c r="J9" s="399">
        <f t="shared" si="2"/>
        <v>7.5841991574566781E-2</v>
      </c>
      <c r="K9" s="323">
        <f t="shared" si="3"/>
        <v>0.10985532072271846</v>
      </c>
      <c r="L9" s="323">
        <f t="shared" si="4"/>
        <v>4.8369034082698659E-2</v>
      </c>
      <c r="M9" s="399">
        <f t="shared" si="5"/>
        <v>6.7589432802012919E-2</v>
      </c>
      <c r="N9" s="394">
        <f t="shared" si="6"/>
        <v>-2.3212283143506703E-2</v>
      </c>
      <c r="O9" s="395">
        <f t="shared" si="7"/>
        <v>-0.31524746515872881</v>
      </c>
      <c r="P9" s="386">
        <f t="shared" si="8"/>
        <v>-0.19260280532641272</v>
      </c>
      <c r="R9" s="401">
        <v>6312.8869999999988</v>
      </c>
      <c r="S9" s="369">
        <v>9483.9940000000006</v>
      </c>
      <c r="T9" s="374">
        <v>15796.880999999999</v>
      </c>
      <c r="U9" s="19">
        <v>5864.0619999999999</v>
      </c>
      <c r="V9" s="119">
        <v>5694.32</v>
      </c>
      <c r="W9" s="375">
        <v>11558.382</v>
      </c>
      <c r="X9" s="345">
        <f t="shared" si="21"/>
        <v>0.13206426776929017</v>
      </c>
      <c r="Y9" s="323">
        <f t="shared" si="22"/>
        <v>9.6713604576958948E-2</v>
      </c>
      <c r="Z9" s="399">
        <f t="shared" si="23"/>
        <v>0.10829847701934177</v>
      </c>
      <c r="AA9" s="323">
        <f t="shared" si="24"/>
        <v>0.12422354748534707</v>
      </c>
      <c r="AB9" s="323">
        <f t="shared" si="25"/>
        <v>6.2256859026926382E-2</v>
      </c>
      <c r="AC9" s="399">
        <f t="shared" si="26"/>
        <v>8.3351314786396555E-2</v>
      </c>
      <c r="AE9" s="394">
        <f t="shared" si="9"/>
        <v>-7.1096631382757042E-2</v>
      </c>
      <c r="AF9" s="395">
        <f t="shared" si="10"/>
        <v>-0.39958629244177091</v>
      </c>
      <c r="AG9" s="386">
        <f t="shared" si="11"/>
        <v>-0.26831239660538053</v>
      </c>
      <c r="AI9" s="27">
        <f t="shared" si="12"/>
        <v>2.9026329232423076</v>
      </c>
      <c r="AJ9" s="28">
        <f t="shared" si="13"/>
        <v>3.1572931553875927</v>
      </c>
      <c r="AK9" s="402">
        <f t="shared" si="14"/>
        <v>3.0503446797664289</v>
      </c>
      <c r="AL9" s="28">
        <f t="shared" si="15"/>
        <v>2.7603392771320259</v>
      </c>
      <c r="AM9" s="28">
        <f t="shared" si="16"/>
        <v>2.7684192358833877</v>
      </c>
      <c r="AN9" s="402">
        <f t="shared" si="17"/>
        <v>2.7643140241131676</v>
      </c>
      <c r="AO9" s="384">
        <f t="shared" si="18"/>
        <v>-4.9022266980743974E-2</v>
      </c>
      <c r="AP9" s="385">
        <f t="shared" si="19"/>
        <v>-0.12316687122975327</v>
      </c>
      <c r="AQ9" s="386">
        <f t="shared" si="20"/>
        <v>-9.3769945918099715E-2</v>
      </c>
    </row>
    <row r="10" spans="1:43" ht="20.100000000000001" customHeight="1">
      <c r="A10" s="8" t="s">
        <v>182</v>
      </c>
      <c r="B10" s="19">
        <v>8998.18</v>
      </c>
      <c r="C10" s="371">
        <v>24479.68</v>
      </c>
      <c r="D10" s="375">
        <v>33477.86</v>
      </c>
      <c r="E10" s="19">
        <v>9439.2400000000016</v>
      </c>
      <c r="F10" s="369">
        <v>27248.38</v>
      </c>
      <c r="G10" s="377">
        <v>36687.620000000003</v>
      </c>
      <c r="H10" s="345">
        <f t="shared" si="0"/>
        <v>4.4460670930615655E-2</v>
      </c>
      <c r="I10" s="323">
        <f t="shared" si="1"/>
        <v>5.0952095433356666E-2</v>
      </c>
      <c r="J10" s="399">
        <f t="shared" si="2"/>
        <v>4.9028091421326629E-2</v>
      </c>
      <c r="K10" s="323">
        <f t="shared" si="3"/>
        <v>4.8811486805384156E-2</v>
      </c>
      <c r="L10" s="323">
        <f t="shared" si="4"/>
        <v>6.4076398093151771E-2</v>
      </c>
      <c r="M10" s="399">
        <f t="shared" si="5"/>
        <v>5.9304640073618194E-2</v>
      </c>
      <c r="N10" s="394">
        <f t="shared" si="6"/>
        <v>4.9016578908179356E-2</v>
      </c>
      <c r="O10" s="395">
        <f t="shared" si="7"/>
        <v>0.11310196865318503</v>
      </c>
      <c r="P10" s="386">
        <f t="shared" si="8"/>
        <v>9.5877096086786975E-2</v>
      </c>
      <c r="R10" s="401">
        <v>2780.9210000000003</v>
      </c>
      <c r="S10" s="369">
        <v>6787.8250000000007</v>
      </c>
      <c r="T10" s="374">
        <v>9568.746000000001</v>
      </c>
      <c r="U10" s="19">
        <v>2915.1619999999998</v>
      </c>
      <c r="V10" s="119">
        <v>7530.1160000000009</v>
      </c>
      <c r="W10" s="375">
        <v>10445.278</v>
      </c>
      <c r="X10" s="345">
        <f t="shared" si="21"/>
        <v>5.8176282196915972E-2</v>
      </c>
      <c r="Y10" s="323">
        <f t="shared" si="22"/>
        <v>6.9219257518256166E-2</v>
      </c>
      <c r="Z10" s="399">
        <f t="shared" si="23"/>
        <v>6.5600330773202542E-2</v>
      </c>
      <c r="AA10" s="323">
        <f t="shared" si="24"/>
        <v>6.1754422980943809E-2</v>
      </c>
      <c r="AB10" s="323">
        <f t="shared" si="25"/>
        <v>8.232789345670824E-2</v>
      </c>
      <c r="AC10" s="399">
        <f t="shared" si="26"/>
        <v>7.532435375551895E-2</v>
      </c>
      <c r="AE10" s="394">
        <f t="shared" si="9"/>
        <v>4.8272137180451917E-2</v>
      </c>
      <c r="AF10" s="395">
        <f t="shared" si="10"/>
        <v>0.10935623708625371</v>
      </c>
      <c r="AG10" s="386">
        <f t="shared" si="11"/>
        <v>9.1603643779446034E-2</v>
      </c>
      <c r="AI10" s="27">
        <f t="shared" si="12"/>
        <v>3.0905371975221656</v>
      </c>
      <c r="AJ10" s="28">
        <f t="shared" si="13"/>
        <v>2.7728405763474036</v>
      </c>
      <c r="AK10" s="402">
        <f t="shared" si="14"/>
        <v>2.8582310816760694</v>
      </c>
      <c r="AL10" s="28">
        <f t="shared" si="15"/>
        <v>3.0883439768455929</v>
      </c>
      <c r="AM10" s="28">
        <f t="shared" si="16"/>
        <v>2.7635096104795958</v>
      </c>
      <c r="AN10" s="402">
        <f t="shared" si="17"/>
        <v>2.8470852020381803</v>
      </c>
      <c r="AO10" s="384">
        <f t="shared" si="18"/>
        <v>-7.0965678016465697E-4</v>
      </c>
      <c r="AP10" s="385">
        <f t="shared" si="19"/>
        <v>-3.365128867271285E-3</v>
      </c>
      <c r="AQ10" s="386">
        <f t="shared" si="20"/>
        <v>-3.8995726095572376E-3</v>
      </c>
    </row>
    <row r="11" spans="1:43" ht="20.100000000000001" customHeight="1">
      <c r="A11" s="8" t="s">
        <v>186</v>
      </c>
      <c r="B11" s="19">
        <v>23787.65</v>
      </c>
      <c r="C11" s="371">
        <v>17245.91</v>
      </c>
      <c r="D11" s="375">
        <v>41033.56</v>
      </c>
      <c r="E11" s="19">
        <v>24715.79</v>
      </c>
      <c r="F11" s="369">
        <v>19692.59</v>
      </c>
      <c r="G11" s="377">
        <v>44408.380000000005</v>
      </c>
      <c r="H11" s="345">
        <f t="shared" si="0"/>
        <v>0.11753653281693183</v>
      </c>
      <c r="I11" s="323">
        <f t="shared" si="1"/>
        <v>3.5895700113525997E-2</v>
      </c>
      <c r="J11" s="399">
        <f t="shared" si="2"/>
        <v>6.0093361135463597E-2</v>
      </c>
      <c r="K11" s="323">
        <f t="shared" si="3"/>
        <v>0.12780843134295192</v>
      </c>
      <c r="L11" s="323">
        <f t="shared" si="4"/>
        <v>4.6308449761975561E-2</v>
      </c>
      <c r="M11" s="399">
        <f t="shared" si="5"/>
        <v>7.1785059705493703E-2</v>
      </c>
      <c r="N11" s="394">
        <f t="shared" si="6"/>
        <v>3.9017725584494449E-2</v>
      </c>
      <c r="O11" s="395">
        <f t="shared" si="7"/>
        <v>0.14187015935952352</v>
      </c>
      <c r="P11" s="386">
        <f t="shared" si="8"/>
        <v>8.2245362088982948E-2</v>
      </c>
      <c r="R11" s="401">
        <v>5192.4880000000003</v>
      </c>
      <c r="S11" s="369">
        <v>3921.7960000000003</v>
      </c>
      <c r="T11" s="374">
        <v>9114.2839999999997</v>
      </c>
      <c r="U11" s="19">
        <v>5217.7</v>
      </c>
      <c r="V11" s="119">
        <v>4696.902000000001</v>
      </c>
      <c r="W11" s="375">
        <v>9914.6020000000008</v>
      </c>
      <c r="X11" s="345">
        <f t="shared" si="21"/>
        <v>0.10862575642821203</v>
      </c>
      <c r="Y11" s="323">
        <f t="shared" si="22"/>
        <v>3.9992752797555466E-2</v>
      </c>
      <c r="Z11" s="399">
        <f t="shared" si="23"/>
        <v>6.2484681395128215E-2</v>
      </c>
      <c r="AA11" s="323">
        <f t="shared" si="24"/>
        <v>0.11053109665523581</v>
      </c>
      <c r="AB11" s="323">
        <f t="shared" si="25"/>
        <v>5.1351937663722563E-2</v>
      </c>
      <c r="AC11" s="399">
        <f t="shared" si="26"/>
        <v>7.149747363288711E-2</v>
      </c>
      <c r="AE11" s="394">
        <f t="shared" si="9"/>
        <v>4.8554758335502234E-3</v>
      </c>
      <c r="AF11" s="395">
        <f t="shared" si="10"/>
        <v>0.19764057079970518</v>
      </c>
      <c r="AG11" s="386">
        <f t="shared" si="11"/>
        <v>8.7809201468815448E-2</v>
      </c>
      <c r="AI11" s="27">
        <f t="shared" si="12"/>
        <v>2.1828503446115946</v>
      </c>
      <c r="AJ11" s="28">
        <f t="shared" si="13"/>
        <v>2.2740441066896446</v>
      </c>
      <c r="AK11" s="402">
        <f t="shared" si="14"/>
        <v>2.2211779821200013</v>
      </c>
      <c r="AL11" s="28">
        <f t="shared" si="15"/>
        <v>2.1110795972938758</v>
      </c>
      <c r="AM11" s="28">
        <f t="shared" si="16"/>
        <v>2.385111354067698</v>
      </c>
      <c r="AN11" s="402">
        <f t="shared" si="17"/>
        <v>2.2325970909094184</v>
      </c>
      <c r="AO11" s="384">
        <f t="shared" si="18"/>
        <v>-3.2879371458004937E-2</v>
      </c>
      <c r="AP11" s="385">
        <f t="shared" si="19"/>
        <v>4.8841289863869625E-2</v>
      </c>
      <c r="AQ11" s="386">
        <f t="shared" si="20"/>
        <v>5.1410147594377559E-3</v>
      </c>
    </row>
    <row r="12" spans="1:43" ht="20.100000000000001" customHeight="1">
      <c r="A12" s="8" t="s">
        <v>184</v>
      </c>
      <c r="B12" s="19">
        <v>8602.2999999999993</v>
      </c>
      <c r="C12" s="371">
        <v>15499.620000000003</v>
      </c>
      <c r="D12" s="375">
        <v>24101.920000000002</v>
      </c>
      <c r="E12" s="19">
        <v>9049.630000000001</v>
      </c>
      <c r="F12" s="369">
        <v>17939.740000000002</v>
      </c>
      <c r="G12" s="377">
        <v>26989.370000000003</v>
      </c>
      <c r="H12" s="345">
        <f t="shared" si="0"/>
        <v>4.2504598657332374E-2</v>
      </c>
      <c r="I12" s="323">
        <f t="shared" si="1"/>
        <v>3.2260965724256352E-2</v>
      </c>
      <c r="J12" s="399">
        <f t="shared" si="2"/>
        <v>3.5297092979942588E-2</v>
      </c>
      <c r="K12" s="323">
        <f t="shared" si="3"/>
        <v>4.6796764923723581E-2</v>
      </c>
      <c r="L12" s="323">
        <f t="shared" si="4"/>
        <v>4.2186505103335999E-2</v>
      </c>
      <c r="M12" s="399">
        <f t="shared" si="5"/>
        <v>4.3627656241089191E-2</v>
      </c>
      <c r="N12" s="394">
        <f t="shared" si="6"/>
        <v>5.2001208978994198E-2</v>
      </c>
      <c r="O12" s="395">
        <f t="shared" si="7"/>
        <v>0.15743095637183355</v>
      </c>
      <c r="P12" s="386">
        <f t="shared" si="8"/>
        <v>0.11980165895497125</v>
      </c>
      <c r="R12" s="401">
        <v>3066.4559999999992</v>
      </c>
      <c r="S12" s="369">
        <v>5626.8390000000009</v>
      </c>
      <c r="T12" s="374">
        <v>8693.2950000000001</v>
      </c>
      <c r="U12" s="19">
        <v>3124.5250000000001</v>
      </c>
      <c r="V12" s="119">
        <v>6387.7050000000008</v>
      </c>
      <c r="W12" s="375">
        <v>9512.2300000000014</v>
      </c>
      <c r="X12" s="345">
        <f t="shared" si="21"/>
        <v>6.4149614318575063E-2</v>
      </c>
      <c r="Y12" s="323">
        <f t="shared" si="22"/>
        <v>5.7380032301181452E-2</v>
      </c>
      <c r="Z12" s="399">
        <f t="shared" si="23"/>
        <v>5.9598512439250427E-2</v>
      </c>
      <c r="AA12" s="323">
        <f t="shared" si="24"/>
        <v>6.6189542284282477E-2</v>
      </c>
      <c r="AB12" s="323">
        <f t="shared" si="25"/>
        <v>6.9837741765582703E-2</v>
      </c>
      <c r="AC12" s="399">
        <f t="shared" si="26"/>
        <v>6.8595836082472883E-2</v>
      </c>
      <c r="AE12" s="394">
        <f t="shared" si="9"/>
        <v>1.8936844357134386E-2</v>
      </c>
      <c r="AF12" s="395">
        <f t="shared" si="10"/>
        <v>0.13522085846067389</v>
      </c>
      <c r="AG12" s="386">
        <f t="shared" si="11"/>
        <v>9.4203061094786419E-2</v>
      </c>
      <c r="AI12" s="27">
        <f t="shared" si="12"/>
        <v>3.5646931634562846</v>
      </c>
      <c r="AJ12" s="28">
        <f t="shared" si="13"/>
        <v>3.6303077107696833</v>
      </c>
      <c r="AK12" s="402">
        <f t="shared" si="14"/>
        <v>3.6068889947356886</v>
      </c>
      <c r="AL12" s="28">
        <f t="shared" si="15"/>
        <v>3.4526549704242049</v>
      </c>
      <c r="AM12" s="28">
        <f t="shared" si="16"/>
        <v>3.5606452490392835</v>
      </c>
      <c r="AN12" s="402">
        <f t="shared" si="17"/>
        <v>3.5244357315491248</v>
      </c>
      <c r="AO12" s="384">
        <f t="shared" si="18"/>
        <v>-3.1429968273468119E-2</v>
      </c>
      <c r="AP12" s="385">
        <f t="shared" si="19"/>
        <v>-1.9189134167260508E-2</v>
      </c>
      <c r="AQ12" s="386">
        <f t="shared" si="20"/>
        <v>-2.2859939218230891E-2</v>
      </c>
    </row>
    <row r="13" spans="1:43" ht="20.100000000000001" customHeight="1">
      <c r="A13" s="8" t="s">
        <v>187</v>
      </c>
      <c r="B13" s="19">
        <v>19479.539999999997</v>
      </c>
      <c r="C13" s="371">
        <v>21046.2</v>
      </c>
      <c r="D13" s="375">
        <v>40525.74</v>
      </c>
      <c r="E13" s="19">
        <v>17630.28</v>
      </c>
      <c r="F13" s="369">
        <v>21788.710000000003</v>
      </c>
      <c r="G13" s="377">
        <v>39418.990000000005</v>
      </c>
      <c r="H13" s="345">
        <f t="shared" si="0"/>
        <v>9.6249843615016012E-2</v>
      </c>
      <c r="I13" s="323">
        <f t="shared" si="1"/>
        <v>4.3805637610847485E-2</v>
      </c>
      <c r="J13" s="399">
        <f t="shared" si="2"/>
        <v>5.9349662303292784E-2</v>
      </c>
      <c r="K13" s="323">
        <f t="shared" si="3"/>
        <v>9.1168375800936091E-2</v>
      </c>
      <c r="L13" s="323">
        <f t="shared" si="4"/>
        <v>5.1237616911399393E-2</v>
      </c>
      <c r="M13" s="399">
        <f t="shared" si="5"/>
        <v>6.3719832848670888E-2</v>
      </c>
      <c r="N13" s="394">
        <f t="shared" si="6"/>
        <v>-9.4933453254029548E-2</v>
      </c>
      <c r="O13" s="395">
        <f t="shared" si="7"/>
        <v>3.5280003040929098E-2</v>
      </c>
      <c r="P13" s="386">
        <f t="shared" si="8"/>
        <v>-2.7309803596430138E-2</v>
      </c>
      <c r="R13" s="401">
        <v>3582.6040000000007</v>
      </c>
      <c r="S13" s="369">
        <v>4157.1030000000001</v>
      </c>
      <c r="T13" s="374">
        <v>7739.7070000000003</v>
      </c>
      <c r="U13" s="19">
        <v>3028.1740000000004</v>
      </c>
      <c r="V13" s="119">
        <v>4305.2799999999988</v>
      </c>
      <c r="W13" s="375">
        <v>7333.4539999999997</v>
      </c>
      <c r="X13" s="345">
        <f t="shared" si="21"/>
        <v>7.4947321877823922E-2</v>
      </c>
      <c r="Y13" s="323">
        <f t="shared" si="22"/>
        <v>4.2392310215262657E-2</v>
      </c>
      <c r="Z13" s="399">
        <f t="shared" si="23"/>
        <v>5.3061011263928537E-2</v>
      </c>
      <c r="AA13" s="323">
        <f t="shared" si="24"/>
        <v>6.4148454890636128E-2</v>
      </c>
      <c r="AB13" s="323">
        <f t="shared" si="25"/>
        <v>4.7070275297392064E-2</v>
      </c>
      <c r="AC13" s="399">
        <f t="shared" si="26"/>
        <v>5.2883961857772041E-2</v>
      </c>
      <c r="AE13" s="394">
        <f t="shared" si="9"/>
        <v>-0.15475614943767163</v>
      </c>
      <c r="AF13" s="395">
        <f t="shared" si="10"/>
        <v>3.5644293634292626E-2</v>
      </c>
      <c r="AG13" s="386">
        <f t="shared" si="11"/>
        <v>-5.248945470416394E-2</v>
      </c>
      <c r="AI13" s="27">
        <f t="shared" si="12"/>
        <v>1.8391625264251625</v>
      </c>
      <c r="AJ13" s="28">
        <f t="shared" si="13"/>
        <v>1.9752273569575505</v>
      </c>
      <c r="AK13" s="402">
        <f t="shared" si="14"/>
        <v>1.9098249655650954</v>
      </c>
      <c r="AL13" s="28">
        <f t="shared" si="15"/>
        <v>1.7175983591865815</v>
      </c>
      <c r="AM13" s="28">
        <f t="shared" si="16"/>
        <v>1.9759223928355549</v>
      </c>
      <c r="AN13" s="402">
        <f t="shared" si="17"/>
        <v>1.8603860728039958</v>
      </c>
      <c r="AO13" s="384">
        <f t="shared" si="18"/>
        <v>-6.6097566415116688E-2</v>
      </c>
      <c r="AP13" s="385">
        <f t="shared" si="19"/>
        <v>3.5187639314343213E-4</v>
      </c>
      <c r="AQ13" s="386">
        <f t="shared" si="20"/>
        <v>-2.5886609324154049E-2</v>
      </c>
    </row>
    <row r="14" spans="1:43" ht="20.100000000000001" customHeight="1">
      <c r="A14" s="8" t="s">
        <v>179</v>
      </c>
      <c r="B14" s="19">
        <v>9229.15</v>
      </c>
      <c r="C14" s="371">
        <v>28719.539999999997</v>
      </c>
      <c r="D14" s="375">
        <v>37948.689999999995</v>
      </c>
      <c r="E14" s="19">
        <v>8003.8600000000015</v>
      </c>
      <c r="F14" s="369">
        <v>23818.77</v>
      </c>
      <c r="G14" s="377">
        <v>31822.63</v>
      </c>
      <c r="H14" s="345">
        <f t="shared" si="0"/>
        <v>4.5601910732980609E-2</v>
      </c>
      <c r="I14" s="323">
        <f t="shared" si="1"/>
        <v>5.9776955535452418E-2</v>
      </c>
      <c r="J14" s="399">
        <f t="shared" si="2"/>
        <v>5.5575590633319558E-2</v>
      </c>
      <c r="K14" s="323">
        <f t="shared" si="3"/>
        <v>4.1388957880310495E-2</v>
      </c>
      <c r="L14" s="323">
        <f t="shared" si="4"/>
        <v>5.6011439528119489E-2</v>
      </c>
      <c r="M14" s="399">
        <f t="shared" si="5"/>
        <v>5.1440502773031457E-2</v>
      </c>
      <c r="N14" s="394">
        <f t="shared" si="6"/>
        <v>-0.13276303884973137</v>
      </c>
      <c r="O14" s="395">
        <f t="shared" si="7"/>
        <v>-0.17064235708510642</v>
      </c>
      <c r="P14" s="386">
        <f t="shared" si="8"/>
        <v>-0.16143007835053055</v>
      </c>
      <c r="R14" s="401">
        <v>2281.8450000000003</v>
      </c>
      <c r="S14" s="369">
        <v>4839.4589999999989</v>
      </c>
      <c r="T14" s="374">
        <v>7121.3039999999992</v>
      </c>
      <c r="U14" s="19">
        <v>1980.9160000000002</v>
      </c>
      <c r="V14" s="119">
        <v>4421.3200000000006</v>
      </c>
      <c r="W14" s="375">
        <v>6402.2360000000008</v>
      </c>
      <c r="X14" s="345">
        <f t="shared" si="21"/>
        <v>4.7735717285612114E-2</v>
      </c>
      <c r="Y14" s="323">
        <f t="shared" si="22"/>
        <v>4.9350676950281176E-2</v>
      </c>
      <c r="Z14" s="399">
        <f t="shared" si="23"/>
        <v>4.8821433648309848E-2</v>
      </c>
      <c r="AA14" s="323">
        <f t="shared" si="24"/>
        <v>4.1963473917991281E-2</v>
      </c>
      <c r="AB14" s="323">
        <f t="shared" si="25"/>
        <v>4.8338958111404033E-2</v>
      </c>
      <c r="AC14" s="399">
        <f t="shared" si="26"/>
        <v>4.6168640919879649E-2</v>
      </c>
      <c r="AE14" s="394">
        <f t="shared" si="9"/>
        <v>-0.13187968507939848</v>
      </c>
      <c r="AF14" s="395">
        <f t="shared" si="10"/>
        <v>-8.6402013117581611E-2</v>
      </c>
      <c r="AG14" s="386">
        <f t="shared" si="11"/>
        <v>-0.10097420360091333</v>
      </c>
      <c r="AI14" s="27">
        <f t="shared" si="12"/>
        <v>2.4724324558599657</v>
      </c>
      <c r="AJ14" s="28">
        <f t="shared" si="13"/>
        <v>1.6850753876977138</v>
      </c>
      <c r="AK14" s="402">
        <f t="shared" si="14"/>
        <v>1.8765612198998174</v>
      </c>
      <c r="AL14" s="28">
        <f t="shared" si="15"/>
        <v>2.4749508362215229</v>
      </c>
      <c r="AM14" s="28">
        <f t="shared" si="16"/>
        <v>1.8562335502630911</v>
      </c>
      <c r="AN14" s="402">
        <f t="shared" si="17"/>
        <v>2.0118500576476555</v>
      </c>
      <c r="AO14" s="384">
        <f t="shared" si="18"/>
        <v>1.0185840893603753E-3</v>
      </c>
      <c r="AP14" s="385">
        <f t="shared" si="19"/>
        <v>0.10157300012507299</v>
      </c>
      <c r="AQ14" s="386">
        <f t="shared" si="20"/>
        <v>7.2094017670822713E-2</v>
      </c>
    </row>
    <row r="15" spans="1:43" ht="20.100000000000001" customHeight="1">
      <c r="A15" s="8" t="s">
        <v>189</v>
      </c>
      <c r="B15" s="19">
        <v>18733.75</v>
      </c>
      <c r="C15" s="371">
        <v>6142.8499999999995</v>
      </c>
      <c r="D15" s="375">
        <v>24876.6</v>
      </c>
      <c r="E15" s="19">
        <v>18897.860000000004</v>
      </c>
      <c r="F15" s="369">
        <v>9474.09</v>
      </c>
      <c r="G15" s="377">
        <v>28371.950000000004</v>
      </c>
      <c r="H15" s="345">
        <f t="shared" si="0"/>
        <v>9.2564840228404083E-2</v>
      </c>
      <c r="I15" s="323">
        <f t="shared" si="1"/>
        <v>1.2785750444155926E-2</v>
      </c>
      <c r="J15" s="399">
        <f t="shared" si="2"/>
        <v>3.6431606412470029E-2</v>
      </c>
      <c r="K15" s="323">
        <f t="shared" si="3"/>
        <v>9.7723190006822266E-2</v>
      </c>
      <c r="L15" s="323">
        <f t="shared" si="4"/>
        <v>2.2278959791750857E-2</v>
      </c>
      <c r="M15" s="399">
        <f t="shared" si="5"/>
        <v>4.5862562982736187E-2</v>
      </c>
      <c r="N15" s="394">
        <f t="shared" si="6"/>
        <v>8.7601254420500013E-3</v>
      </c>
      <c r="O15" s="395">
        <f t="shared" si="7"/>
        <v>0.54229551429710976</v>
      </c>
      <c r="P15" s="386">
        <f t="shared" si="8"/>
        <v>0.14050754524332126</v>
      </c>
      <c r="R15" s="401">
        <v>3546.3249999999998</v>
      </c>
      <c r="S15" s="369">
        <v>1481.356</v>
      </c>
      <c r="T15" s="374">
        <v>5027.6809999999996</v>
      </c>
      <c r="U15" s="19">
        <v>3902.2329999999997</v>
      </c>
      <c r="V15" s="119">
        <v>2295.6149999999998</v>
      </c>
      <c r="W15" s="375">
        <v>6197.848</v>
      </c>
      <c r="X15" s="345">
        <f t="shared" si="21"/>
        <v>7.4188372831151261E-2</v>
      </c>
      <c r="Y15" s="323">
        <f t="shared" si="22"/>
        <v>1.5106217741355127E-2</v>
      </c>
      <c r="Z15" s="399">
        <f t="shared" si="23"/>
        <v>3.4468208960938634E-2</v>
      </c>
      <c r="AA15" s="323">
        <f t="shared" si="24"/>
        <v>8.2664410160463567E-2</v>
      </c>
      <c r="AB15" s="323">
        <f t="shared" si="25"/>
        <v>2.5098304878387167E-2</v>
      </c>
      <c r="AC15" s="399">
        <f t="shared" si="26"/>
        <v>4.4694731463818922E-2</v>
      </c>
      <c r="AE15" s="394">
        <f t="shared" si="9"/>
        <v>0.10035966810712496</v>
      </c>
      <c r="AF15" s="395">
        <f t="shared" si="10"/>
        <v>0.54967138216606937</v>
      </c>
      <c r="AG15" s="386">
        <f t="shared" si="11"/>
        <v>0.23274487780748232</v>
      </c>
      <c r="AI15" s="27">
        <f t="shared" si="12"/>
        <v>1.8930139454193635</v>
      </c>
      <c r="AJ15" s="28">
        <f t="shared" si="13"/>
        <v>2.411512571526246</v>
      </c>
      <c r="AK15" s="402">
        <f t="shared" si="14"/>
        <v>2.0210482943810648</v>
      </c>
      <c r="AL15" s="28">
        <f t="shared" si="15"/>
        <v>2.0649073492977505</v>
      </c>
      <c r="AM15" s="28">
        <f t="shared" si="16"/>
        <v>2.4230453795562421</v>
      </c>
      <c r="AN15" s="402">
        <f t="shared" si="17"/>
        <v>2.1844984218567984</v>
      </c>
      <c r="AO15" s="384">
        <f t="shared" si="18"/>
        <v>9.080408746820251E-2</v>
      </c>
      <c r="AP15" s="385">
        <f t="shared" si="19"/>
        <v>4.7823959809162467E-3</v>
      </c>
      <c r="AQ15" s="386">
        <f t="shared" si="20"/>
        <v>8.0873934546818613E-2</v>
      </c>
    </row>
    <row r="16" spans="1:43" ht="20.100000000000001" customHeight="1">
      <c r="A16" s="8" t="s">
        <v>190</v>
      </c>
      <c r="B16" s="19">
        <v>3621.9599999999996</v>
      </c>
      <c r="C16" s="371">
        <v>14966.74</v>
      </c>
      <c r="D16" s="375">
        <v>18588.7</v>
      </c>
      <c r="E16" s="19">
        <v>3515.28</v>
      </c>
      <c r="F16" s="369">
        <v>14284.360000000002</v>
      </c>
      <c r="G16" s="377">
        <v>17799.640000000003</v>
      </c>
      <c r="H16" s="345">
        <f t="shared" si="0"/>
        <v>1.7896371453321968E-2</v>
      </c>
      <c r="I16" s="323">
        <f t="shared" si="1"/>
        <v>3.1151827344403051E-2</v>
      </c>
      <c r="J16" s="399">
        <f t="shared" si="2"/>
        <v>2.7223020916020746E-2</v>
      </c>
      <c r="K16" s="323">
        <f t="shared" si="3"/>
        <v>1.817795112077146E-2</v>
      </c>
      <c r="L16" s="323">
        <f t="shared" si="4"/>
        <v>3.3590633199694568E-2</v>
      </c>
      <c r="M16" s="399">
        <f t="shared" si="5"/>
        <v>2.8772682546318824E-2</v>
      </c>
      <c r="N16" s="394">
        <f t="shared" si="6"/>
        <v>-2.9453665970910609E-2</v>
      </c>
      <c r="O16" s="395">
        <f t="shared" si="7"/>
        <v>-4.5593095089511634E-2</v>
      </c>
      <c r="P16" s="386">
        <f t="shared" si="8"/>
        <v>-4.2448369170517447E-2</v>
      </c>
      <c r="R16" s="401">
        <v>1106.2139999999999</v>
      </c>
      <c r="S16" s="369">
        <v>5452.1270000000004</v>
      </c>
      <c r="T16" s="374">
        <v>6558.3410000000003</v>
      </c>
      <c r="U16" s="19">
        <v>1097.44</v>
      </c>
      <c r="V16" s="119">
        <v>4648.7120000000004</v>
      </c>
      <c r="W16" s="375">
        <v>5746.152</v>
      </c>
      <c r="X16" s="345">
        <f t="shared" si="21"/>
        <v>2.3141764125690443E-2</v>
      </c>
      <c r="Y16" s="323">
        <f t="shared" si="22"/>
        <v>5.5598396074624405E-2</v>
      </c>
      <c r="Z16" s="399">
        <f t="shared" si="23"/>
        <v>4.4961935338596715E-2</v>
      </c>
      <c r="AA16" s="323">
        <f t="shared" si="24"/>
        <v>2.3248030111605113E-2</v>
      </c>
      <c r="AB16" s="323">
        <f t="shared" si="25"/>
        <v>5.0825069128672268E-2</v>
      </c>
      <c r="AC16" s="399">
        <f t="shared" si="26"/>
        <v>4.1437402238694146E-2</v>
      </c>
      <c r="AE16" s="394">
        <f t="shared" si="9"/>
        <v>-7.9315575467313621E-3</v>
      </c>
      <c r="AF16" s="395">
        <f t="shared" si="10"/>
        <v>-0.14735808611941723</v>
      </c>
      <c r="AG16" s="386">
        <f t="shared" si="11"/>
        <v>-0.12384061761960842</v>
      </c>
      <c r="AI16" s="27">
        <f t="shared" si="12"/>
        <v>3.0541861312659444</v>
      </c>
      <c r="AJ16" s="28">
        <f t="shared" si="13"/>
        <v>3.6428286988348835</v>
      </c>
      <c r="AK16" s="402">
        <f t="shared" si="14"/>
        <v>3.528133220720115</v>
      </c>
      <c r="AL16" s="28">
        <f t="shared" si="15"/>
        <v>3.1219134748867798</v>
      </c>
      <c r="AM16" s="28">
        <f t="shared" si="16"/>
        <v>3.254406917775805</v>
      </c>
      <c r="AN16" s="402">
        <f t="shared" si="17"/>
        <v>3.2282405711576185</v>
      </c>
      <c r="AO16" s="384">
        <f t="shared" si="18"/>
        <v>2.2175250855704331E-2</v>
      </c>
      <c r="AP16" s="385">
        <f t="shared" si="19"/>
        <v>-0.10662641951385489</v>
      </c>
      <c r="AQ16" s="386">
        <f t="shared" si="20"/>
        <v>-8.5000375779825693E-2</v>
      </c>
    </row>
    <row r="17" spans="1:43" ht="20.100000000000001" customHeight="1">
      <c r="A17" s="8" t="s">
        <v>192</v>
      </c>
      <c r="B17" s="19">
        <v>7423.1799999999985</v>
      </c>
      <c r="C17" s="371">
        <v>14924.800000000001</v>
      </c>
      <c r="D17" s="375">
        <v>22347.98</v>
      </c>
      <c r="E17" s="19">
        <v>6151.33</v>
      </c>
      <c r="F17" s="369">
        <v>15379.38</v>
      </c>
      <c r="G17" s="377">
        <v>21530.71</v>
      </c>
      <c r="H17" s="345">
        <f t="shared" si="0"/>
        <v>3.6678479785770837E-2</v>
      </c>
      <c r="I17" s="323">
        <f t="shared" si="1"/>
        <v>3.1064533275098432E-2</v>
      </c>
      <c r="J17" s="399">
        <f t="shared" si="2"/>
        <v>3.2728460138192195E-2</v>
      </c>
      <c r="K17" s="323">
        <f t="shared" si="3"/>
        <v>3.1809294300236421E-2</v>
      </c>
      <c r="L17" s="323">
        <f t="shared" si="4"/>
        <v>3.6165646372586423E-2</v>
      </c>
      <c r="M17" s="399">
        <f t="shared" si="5"/>
        <v>3.4803865911156182E-2</v>
      </c>
      <c r="N17" s="394">
        <f t="shared" si="6"/>
        <v>-0.17133492654091625</v>
      </c>
      <c r="O17" s="395">
        <f t="shared" si="7"/>
        <v>3.0458029588336061E-2</v>
      </c>
      <c r="P17" s="386">
        <f t="shared" si="8"/>
        <v>-3.6570195606045845E-2</v>
      </c>
      <c r="R17" s="401">
        <v>1726.0250000000001</v>
      </c>
      <c r="S17" s="369">
        <v>3470.0719999999997</v>
      </c>
      <c r="T17" s="374">
        <v>5196.0969999999998</v>
      </c>
      <c r="U17" s="19">
        <v>1680.973</v>
      </c>
      <c r="V17" s="119">
        <v>3093.4610000000002</v>
      </c>
      <c r="W17" s="375">
        <v>4774.4340000000002</v>
      </c>
      <c r="X17" s="345">
        <f t="shared" si="21"/>
        <v>3.6108079833598969E-2</v>
      </c>
      <c r="Y17" s="323">
        <f t="shared" si="22"/>
        <v>3.5386269883930441E-2</v>
      </c>
      <c r="Z17" s="399">
        <f t="shared" si="23"/>
        <v>3.5622816399311405E-2</v>
      </c>
      <c r="AA17" s="323">
        <f t="shared" si="24"/>
        <v>3.560951935485783E-2</v>
      </c>
      <c r="AB17" s="323">
        <f t="shared" si="25"/>
        <v>3.3821275478423188E-2</v>
      </c>
      <c r="AC17" s="399">
        <f t="shared" si="26"/>
        <v>3.4430022408056288E-2</v>
      </c>
      <c r="AE17" s="394">
        <f t="shared" si="9"/>
        <v>-2.6101591807766476E-2</v>
      </c>
      <c r="AF17" s="395">
        <f t="shared" si="10"/>
        <v>-0.10853117745107291</v>
      </c>
      <c r="AG17" s="386">
        <f t="shared" si="11"/>
        <v>-8.1149947739620643E-2</v>
      </c>
      <c r="AI17" s="27">
        <f t="shared" si="12"/>
        <v>2.325182738395136</v>
      </c>
      <c r="AJ17" s="28">
        <f t="shared" si="13"/>
        <v>2.325037521440823</v>
      </c>
      <c r="AK17" s="402">
        <f t="shared" si="14"/>
        <v>2.3250857571914776</v>
      </c>
      <c r="AL17" s="28">
        <f t="shared" si="15"/>
        <v>2.7326984570816393</v>
      </c>
      <c r="AM17" s="28">
        <f t="shared" si="16"/>
        <v>2.0114341410381957</v>
      </c>
      <c r="AN17" s="402">
        <f t="shared" si="17"/>
        <v>2.2174995622531726</v>
      </c>
      <c r="AO17" s="384">
        <f t="shared" si="18"/>
        <v>0.17526180284985884</v>
      </c>
      <c r="AP17" s="385">
        <f t="shared" si="19"/>
        <v>-0.13488099762290615</v>
      </c>
      <c r="AQ17" s="386">
        <f t="shared" si="20"/>
        <v>-4.6271925500184885E-2</v>
      </c>
    </row>
    <row r="18" spans="1:43" ht="20.100000000000001" customHeight="1">
      <c r="A18" s="8" t="s">
        <v>191</v>
      </c>
      <c r="B18" s="19">
        <v>18514.819999999996</v>
      </c>
      <c r="C18" s="371">
        <v>50172.2</v>
      </c>
      <c r="D18" s="375">
        <v>68687.01999999999</v>
      </c>
      <c r="E18" s="19">
        <v>10780.789999999999</v>
      </c>
      <c r="F18" s="369">
        <v>15121.210000000003</v>
      </c>
      <c r="G18" s="377">
        <v>25902</v>
      </c>
      <c r="H18" s="345">
        <f t="shared" si="0"/>
        <v>9.1483090953901919E-2</v>
      </c>
      <c r="I18" s="323">
        <f t="shared" si="1"/>
        <v>0.10442860047604613</v>
      </c>
      <c r="J18" s="399">
        <f t="shared" si="2"/>
        <v>0.10059165956302135</v>
      </c>
      <c r="K18" s="323">
        <f t="shared" si="3"/>
        <v>5.5748809102916901E-2</v>
      </c>
      <c r="L18" s="323">
        <f t="shared" si="4"/>
        <v>3.5558542254994524E-2</v>
      </c>
      <c r="M18" s="399">
        <f t="shared" si="5"/>
        <v>4.1869949241375111E-2</v>
      </c>
      <c r="N18" s="394">
        <f t="shared" si="6"/>
        <v>-0.41772104724755621</v>
      </c>
      <c r="O18" s="395">
        <f t="shared" si="7"/>
        <v>-0.69861377416178672</v>
      </c>
      <c r="P18" s="386">
        <f t="shared" si="8"/>
        <v>-0.62289818367429528</v>
      </c>
      <c r="R18" s="401">
        <v>2260.2190000000001</v>
      </c>
      <c r="S18" s="369">
        <v>3699.2219999999998</v>
      </c>
      <c r="T18" s="374">
        <v>5959.4409999999998</v>
      </c>
      <c r="U18" s="19">
        <v>2118.31</v>
      </c>
      <c r="V18" s="119">
        <v>2612.2610000000004</v>
      </c>
      <c r="W18" s="375">
        <v>4730.5709999999999</v>
      </c>
      <c r="X18" s="345">
        <f t="shared" si="21"/>
        <v>4.7283305915857089E-2</v>
      </c>
      <c r="Y18" s="323">
        <f t="shared" si="22"/>
        <v>3.7723040920353508E-2</v>
      </c>
      <c r="Z18" s="399">
        <f t="shared" si="23"/>
        <v>4.0856064193091228E-2</v>
      </c>
      <c r="AA18" s="323">
        <f t="shared" si="24"/>
        <v>4.4874011030866585E-2</v>
      </c>
      <c r="AB18" s="323">
        <f t="shared" si="25"/>
        <v>2.8560243333451189E-2</v>
      </c>
      <c r="AC18" s="399">
        <f t="shared" si="26"/>
        <v>3.4113711810216926E-2</v>
      </c>
      <c r="AE18" s="394">
        <f t="shared" si="9"/>
        <v>-6.2785508837860451E-2</v>
      </c>
      <c r="AF18" s="395">
        <f t="shared" si="10"/>
        <v>-0.29383502801399847</v>
      </c>
      <c r="AG18" s="386">
        <f t="shared" si="11"/>
        <v>-0.20620558203361691</v>
      </c>
      <c r="AI18" s="27">
        <f t="shared" si="12"/>
        <v>1.2207620706007407</v>
      </c>
      <c r="AJ18" s="28">
        <f t="shared" si="13"/>
        <v>0.73730512116271563</v>
      </c>
      <c r="AK18" s="402">
        <f t="shared" si="14"/>
        <v>0.86762258720788887</v>
      </c>
      <c r="AL18" s="28">
        <f t="shared" si="15"/>
        <v>1.9648931108017131</v>
      </c>
      <c r="AM18" s="28">
        <f t="shared" si="16"/>
        <v>1.727547597050765</v>
      </c>
      <c r="AN18" s="402">
        <f t="shared" si="17"/>
        <v>1.8263342599027101</v>
      </c>
      <c r="AO18" s="384">
        <f t="shared" si="18"/>
        <v>0.60956271342439672</v>
      </c>
      <c r="AP18" s="385">
        <f t="shared" si="19"/>
        <v>1.3430565548309994</v>
      </c>
      <c r="AQ18" s="386">
        <f t="shared" si="20"/>
        <v>1.104986991844078</v>
      </c>
    </row>
    <row r="19" spans="1:43" ht="20.100000000000001" customHeight="1">
      <c r="A19" s="8" t="s">
        <v>185</v>
      </c>
      <c r="B19" s="19">
        <v>3457.1899999999996</v>
      </c>
      <c r="C19" s="371">
        <v>6442.2699999999995</v>
      </c>
      <c r="D19" s="375">
        <v>9899.4599999999991</v>
      </c>
      <c r="E19" s="19">
        <v>8652.7199999999975</v>
      </c>
      <c r="F19" s="369">
        <v>8757.35</v>
      </c>
      <c r="G19" s="377">
        <v>17410.07</v>
      </c>
      <c r="H19" s="345">
        <f t="shared" si="0"/>
        <v>1.7082230732727632E-2</v>
      </c>
      <c r="I19" s="323">
        <f t="shared" si="1"/>
        <v>1.3408964326635422E-2</v>
      </c>
      <c r="J19" s="399">
        <f t="shared" si="2"/>
        <v>1.4497689813559351E-2</v>
      </c>
      <c r="K19" s="323">
        <f t="shared" si="3"/>
        <v>4.4744293831991071E-2</v>
      </c>
      <c r="L19" s="323">
        <f t="shared" si="4"/>
        <v>2.0593497479155187E-2</v>
      </c>
      <c r="M19" s="399">
        <f t="shared" si="5"/>
        <v>2.8142952173144452E-2</v>
      </c>
      <c r="N19" s="394">
        <f t="shared" si="6"/>
        <v>1.5028187632152119</v>
      </c>
      <c r="O19" s="395">
        <f t="shared" si="7"/>
        <v>0.35935780400386835</v>
      </c>
      <c r="P19" s="386">
        <f t="shared" si="8"/>
        <v>0.75868885777608086</v>
      </c>
      <c r="R19" s="401">
        <v>917.03800000000001</v>
      </c>
      <c r="S19" s="369">
        <v>1873.0989999999999</v>
      </c>
      <c r="T19" s="374">
        <v>2790.1369999999997</v>
      </c>
      <c r="U19" s="19">
        <v>1956.2879999999998</v>
      </c>
      <c r="V19" s="119">
        <v>2268.0659999999998</v>
      </c>
      <c r="W19" s="375">
        <v>4224.3539999999994</v>
      </c>
      <c r="X19" s="345">
        <f t="shared" si="21"/>
        <v>1.9184242009498084E-2</v>
      </c>
      <c r="Y19" s="323">
        <f t="shared" si="22"/>
        <v>1.9101040766105207E-2</v>
      </c>
      <c r="Z19" s="399">
        <f t="shared" si="23"/>
        <v>1.9128306896488943E-2</v>
      </c>
      <c r="AA19" s="323">
        <f t="shared" si="24"/>
        <v>4.1441757481932254E-2</v>
      </c>
      <c r="AB19" s="323">
        <f t="shared" si="25"/>
        <v>2.4797107508142291E-2</v>
      </c>
      <c r="AC19" s="399">
        <f t="shared" si="26"/>
        <v>3.0463213624811275E-2</v>
      </c>
      <c r="AE19" s="394">
        <f t="shared" si="9"/>
        <v>1.1332681960834772</v>
      </c>
      <c r="AF19" s="395">
        <f t="shared" si="10"/>
        <v>0.21086285348505332</v>
      </c>
      <c r="AG19" s="386">
        <f t="shared" si="11"/>
        <v>0.51403103145114371</v>
      </c>
      <c r="AI19" s="27">
        <f t="shared" ref="AI19:AN19" si="27">(R19/B19)*10</f>
        <v>2.6525530850199153</v>
      </c>
      <c r="AJ19" s="28">
        <f t="shared" si="27"/>
        <v>2.9075139663503702</v>
      </c>
      <c r="AK19" s="402">
        <f t="shared" si="27"/>
        <v>2.818473936962218</v>
      </c>
      <c r="AL19" s="28">
        <f t="shared" si="27"/>
        <v>2.2608936842981171</v>
      </c>
      <c r="AM19" s="28">
        <f t="shared" si="27"/>
        <v>2.5898999126448063</v>
      </c>
      <c r="AN19" s="402">
        <f t="shared" si="27"/>
        <v>2.4263854194727532</v>
      </c>
      <c r="AO19" s="384">
        <f>(AL19-AI19)/AI19</f>
        <v>-0.14765374647303528</v>
      </c>
      <c r="AP19" s="385">
        <f>(AM19-AJ19)/AJ19</f>
        <v>-0.10923904661556826</v>
      </c>
      <c r="AQ19" s="386">
        <f>(AN19-AK19)/AK19</f>
        <v>-0.13911376378099921</v>
      </c>
    </row>
    <row r="20" spans="1:43" ht="20.100000000000001" customHeight="1">
      <c r="A20" s="8" t="s">
        <v>194</v>
      </c>
      <c r="B20" s="19">
        <v>2015.1599999999996</v>
      </c>
      <c r="C20" s="371">
        <v>6555.4800000000005</v>
      </c>
      <c r="D20" s="375">
        <v>8570.64</v>
      </c>
      <c r="E20" s="19">
        <v>2753.6800000000003</v>
      </c>
      <c r="F20" s="369">
        <v>6174.9400000000023</v>
      </c>
      <c r="G20" s="377">
        <v>8928.6200000000026</v>
      </c>
      <c r="H20" s="345">
        <f t="shared" si="0"/>
        <v>9.957054163457435E-3</v>
      </c>
      <c r="I20" s="323">
        <f t="shared" si="1"/>
        <v>1.3644600034455555E-2</v>
      </c>
      <c r="J20" s="399">
        <f t="shared" si="2"/>
        <v>1.2551642233382863E-2</v>
      </c>
      <c r="K20" s="323">
        <f t="shared" si="3"/>
        <v>1.4239622574089675E-2</v>
      </c>
      <c r="L20" s="323">
        <f t="shared" si="4"/>
        <v>1.45207866904868E-2</v>
      </c>
      <c r="M20" s="399">
        <f t="shared" si="5"/>
        <v>1.4432895768493813E-2</v>
      </c>
      <c r="N20" s="394">
        <f t="shared" si="6"/>
        <v>0.36648206594017391</v>
      </c>
      <c r="O20" s="395">
        <f t="shared" si="7"/>
        <v>-5.8049143617248181E-2</v>
      </c>
      <c r="P20" s="386">
        <f t="shared" si="8"/>
        <v>4.1768176005526216E-2</v>
      </c>
      <c r="R20" s="401">
        <v>901.60599999999999</v>
      </c>
      <c r="S20" s="369">
        <v>1788.5849999999996</v>
      </c>
      <c r="T20" s="374">
        <v>2690.1909999999998</v>
      </c>
      <c r="U20" s="19">
        <v>1141.8150000000001</v>
      </c>
      <c r="V20" s="119">
        <v>1743.441</v>
      </c>
      <c r="W20" s="375">
        <v>2885.2560000000003</v>
      </c>
      <c r="X20" s="345">
        <f t="shared" si="21"/>
        <v>1.8861407816486916E-2</v>
      </c>
      <c r="Y20" s="323">
        <f t="shared" si="22"/>
        <v>1.8239204120361112E-2</v>
      </c>
      <c r="Z20" s="399">
        <f t="shared" si="23"/>
        <v>1.8443108370009249E-2</v>
      </c>
      <c r="AA20" s="323">
        <f t="shared" si="24"/>
        <v>2.4188064497268544E-2</v>
      </c>
      <c r="AB20" s="323">
        <f t="shared" si="25"/>
        <v>1.9061303291484071E-2</v>
      </c>
      <c r="AC20" s="399">
        <f t="shared" si="26"/>
        <v>2.0806535127091266E-2</v>
      </c>
      <c r="AE20" s="394">
        <f t="shared" si="9"/>
        <v>0.26642347100618236</v>
      </c>
      <c r="AF20" s="395">
        <f t="shared" si="10"/>
        <v>-2.5240064072996005E-2</v>
      </c>
      <c r="AG20" s="386">
        <f t="shared" si="11"/>
        <v>7.2509721428701726E-2</v>
      </c>
      <c r="AI20" s="27">
        <f t="shared" ref="AI20:AI33" si="28">(R20/B20)*10</f>
        <v>4.4741161992099894</v>
      </c>
      <c r="AJ20" s="28">
        <f t="shared" ref="AJ20:AJ33" si="29">(S20/C20)*10</f>
        <v>2.7283814457522553</v>
      </c>
      <c r="AK20" s="402">
        <f t="shared" ref="AK20:AK33" si="30">(T20/D20)*10</f>
        <v>3.1388449404011838</v>
      </c>
      <c r="AL20" s="28">
        <f t="shared" ref="AL20:AL33" si="31">(U20/E20)*10</f>
        <v>4.1465057668283896</v>
      </c>
      <c r="AM20" s="28">
        <f t="shared" ref="AM20:AM33" si="32">(V20/F20)*10</f>
        <v>2.823413668796781</v>
      </c>
      <c r="AN20" s="402">
        <f t="shared" ref="AN20:AN33" si="33">(W20/G20)*10</f>
        <v>3.2314691408078735</v>
      </c>
      <c r="AO20" s="384">
        <f t="shared" ref="AO20:AO33" si="34">(AL20-AI20)/AI20</f>
        <v>-7.3223496618046516E-2</v>
      </c>
      <c r="AP20" s="385">
        <f t="shared" ref="AP20:AP33" si="35">(AM20-AJ20)/AJ20</f>
        <v>3.4830988604060073E-2</v>
      </c>
      <c r="AQ20" s="386">
        <f t="shared" ref="AQ20:AQ33" si="36">(AN20-AK20)/AK20</f>
        <v>2.9509007983953228E-2</v>
      </c>
    </row>
    <row r="21" spans="1:43" ht="20.100000000000001" customHeight="1">
      <c r="A21" s="8" t="s">
        <v>196</v>
      </c>
      <c r="B21" s="19">
        <v>3232.5400000000004</v>
      </c>
      <c r="C21" s="371">
        <v>12018.500000000002</v>
      </c>
      <c r="D21" s="375">
        <v>15251.040000000003</v>
      </c>
      <c r="E21" s="19">
        <v>2102.88</v>
      </c>
      <c r="F21" s="369">
        <v>9246.09</v>
      </c>
      <c r="G21" s="377">
        <v>11348.970000000001</v>
      </c>
      <c r="H21" s="345">
        <f t="shared" si="0"/>
        <v>1.5972218516416916E-2</v>
      </c>
      <c r="I21" s="323">
        <f t="shared" si="1"/>
        <v>2.5015349831607161E-2</v>
      </c>
      <c r="J21" s="399">
        <f t="shared" si="2"/>
        <v>2.233504122994449E-2</v>
      </c>
      <c r="K21" s="323">
        <f t="shared" si="3"/>
        <v>1.0874254640554347E-2</v>
      </c>
      <c r="L21" s="323">
        <f t="shared" si="4"/>
        <v>2.1742802458168509E-2</v>
      </c>
      <c r="M21" s="399">
        <f t="shared" si="5"/>
        <v>1.8345332323445641E-2</v>
      </c>
      <c r="N21" s="394">
        <f t="shared" si="6"/>
        <v>-0.34946512649495448</v>
      </c>
      <c r="O21" s="395">
        <f t="shared" si="7"/>
        <v>-0.23067853725506521</v>
      </c>
      <c r="P21" s="386">
        <f t="shared" si="8"/>
        <v>-0.25585599408302651</v>
      </c>
      <c r="R21" s="401">
        <v>611.01400000000001</v>
      </c>
      <c r="S21" s="369">
        <v>2670.9369999999994</v>
      </c>
      <c r="T21" s="374">
        <v>3281.9509999999996</v>
      </c>
      <c r="U21" s="19">
        <v>400.95399999999995</v>
      </c>
      <c r="V21" s="119">
        <v>1819.69</v>
      </c>
      <c r="W21" s="375">
        <v>2220.6440000000002</v>
      </c>
      <c r="X21" s="345">
        <f t="shared" si="21"/>
        <v>1.2782284318852068E-2</v>
      </c>
      <c r="Y21" s="323">
        <f t="shared" si="22"/>
        <v>2.7237042206898161E-2</v>
      </c>
      <c r="Z21" s="399">
        <f t="shared" si="23"/>
        <v>2.2500029907935985E-2</v>
      </c>
      <c r="AA21" s="323">
        <f t="shared" si="24"/>
        <v>8.4937588071953962E-3</v>
      </c>
      <c r="AB21" s="323">
        <f t="shared" si="25"/>
        <v>1.9894945103666052E-2</v>
      </c>
      <c r="AC21" s="399">
        <f t="shared" si="26"/>
        <v>1.6013798217823463E-2</v>
      </c>
      <c r="AE21" s="394">
        <f t="shared" si="9"/>
        <v>-0.34378917668007614</v>
      </c>
      <c r="AF21" s="395">
        <f t="shared" si="10"/>
        <v>-0.31870725516925319</v>
      </c>
      <c r="AG21" s="386">
        <f t="shared" si="11"/>
        <v>-0.32337685724131759</v>
      </c>
      <c r="AI21" s="27">
        <f t="shared" si="28"/>
        <v>1.8901978011099629</v>
      </c>
      <c r="AJ21" s="28">
        <f t="shared" si="29"/>
        <v>2.2223547031659514</v>
      </c>
      <c r="AK21" s="402">
        <f t="shared" si="30"/>
        <v>2.1519522603048706</v>
      </c>
      <c r="AL21" s="28">
        <f t="shared" si="31"/>
        <v>1.9066898729361634</v>
      </c>
      <c r="AM21" s="28">
        <f t="shared" si="32"/>
        <v>1.9680643385474292</v>
      </c>
      <c r="AN21" s="402">
        <f t="shared" si="33"/>
        <v>1.9566921050985244</v>
      </c>
      <c r="AO21" s="384">
        <f t="shared" si="34"/>
        <v>8.7250507944279746E-3</v>
      </c>
      <c r="AP21" s="385">
        <f t="shared" si="35"/>
        <v>-0.11442384253794494</v>
      </c>
      <c r="AQ21" s="386">
        <f t="shared" si="36"/>
        <v>-9.0736285747660309E-2</v>
      </c>
    </row>
    <row r="22" spans="1:43" ht="20.100000000000001" customHeight="1">
      <c r="A22" s="8" t="s">
        <v>188</v>
      </c>
      <c r="B22" s="19">
        <v>2482.0099999999998</v>
      </c>
      <c r="C22" s="371">
        <v>8714.35</v>
      </c>
      <c r="D22" s="375">
        <v>11196.36</v>
      </c>
      <c r="E22" s="19">
        <v>2491.31</v>
      </c>
      <c r="F22" s="369">
        <v>6269.95</v>
      </c>
      <c r="G22" s="377">
        <v>8761.26</v>
      </c>
      <c r="H22" s="345">
        <f t="shared" si="0"/>
        <v>1.2263794440264294E-2</v>
      </c>
      <c r="I22" s="323">
        <f t="shared" si="1"/>
        <v>1.8138079943842061E-2</v>
      </c>
      <c r="J22" s="399">
        <f t="shared" si="2"/>
        <v>1.6396990777370019E-2</v>
      </c>
      <c r="K22" s="323">
        <f t="shared" si="3"/>
        <v>1.28828745951074E-2</v>
      </c>
      <c r="L22" s="323">
        <f t="shared" si="4"/>
        <v>1.4744209095151966E-2</v>
      </c>
      <c r="M22" s="399">
        <f t="shared" si="5"/>
        <v>1.4162362423383913E-2</v>
      </c>
      <c r="N22" s="394">
        <f t="shared" si="6"/>
        <v>3.7469631468044782E-3</v>
      </c>
      <c r="O22" s="395">
        <f t="shared" si="7"/>
        <v>-0.28050284874947651</v>
      </c>
      <c r="P22" s="386">
        <f t="shared" si="8"/>
        <v>-0.21749032721348727</v>
      </c>
      <c r="R22" s="401">
        <v>706.89600000000007</v>
      </c>
      <c r="S22" s="369">
        <v>2278.2600000000007</v>
      </c>
      <c r="T22" s="374">
        <v>2985.1560000000009</v>
      </c>
      <c r="U22" s="19">
        <v>549.28399999999999</v>
      </c>
      <c r="V22" s="119">
        <v>1667.1519999999998</v>
      </c>
      <c r="W22" s="375">
        <v>2216.4359999999997</v>
      </c>
      <c r="X22" s="345">
        <f t="shared" si="21"/>
        <v>1.4788115584682597E-2</v>
      </c>
      <c r="Y22" s="323">
        <f t="shared" si="22"/>
        <v>2.3232694660446068E-2</v>
      </c>
      <c r="Z22" s="399">
        <f t="shared" si="23"/>
        <v>2.0465296185060221E-2</v>
      </c>
      <c r="AA22" s="323">
        <f t="shared" si="24"/>
        <v>1.1635962760445128E-2</v>
      </c>
      <c r="AB22" s="323">
        <f t="shared" si="25"/>
        <v>1.8227224153271746E-2</v>
      </c>
      <c r="AC22" s="399">
        <f t="shared" si="26"/>
        <v>1.5983452938300672E-2</v>
      </c>
      <c r="AE22" s="394">
        <f t="shared" si="9"/>
        <v>-0.22296349109345656</v>
      </c>
      <c r="AF22" s="395">
        <f t="shared" si="10"/>
        <v>-0.26823452986050789</v>
      </c>
      <c r="AG22" s="386">
        <f t="shared" si="11"/>
        <v>-0.25751418016344907</v>
      </c>
      <c r="AI22" s="27">
        <f t="shared" si="28"/>
        <v>2.8480787748639216</v>
      </c>
      <c r="AJ22" s="28">
        <f t="shared" si="29"/>
        <v>2.6143774349205628</v>
      </c>
      <c r="AK22" s="402">
        <f t="shared" si="30"/>
        <v>2.6661843670621534</v>
      </c>
      <c r="AL22" s="28">
        <f t="shared" si="31"/>
        <v>2.204799884398168</v>
      </c>
      <c r="AM22" s="28">
        <f t="shared" si="32"/>
        <v>2.658955813044761</v>
      </c>
      <c r="AN22" s="402">
        <f t="shared" si="33"/>
        <v>2.5298142048061578</v>
      </c>
      <c r="AO22" s="384">
        <f t="shared" si="34"/>
        <v>-0.2258641495955423</v>
      </c>
      <c r="AP22" s="385">
        <f t="shared" si="35"/>
        <v>1.7051240394274855E-2</v>
      </c>
      <c r="AQ22" s="386">
        <f t="shared" si="36"/>
        <v>-5.1148061604704698E-2</v>
      </c>
    </row>
    <row r="23" spans="1:43" ht="20.100000000000001" customHeight="1">
      <c r="A23" s="8" t="s">
        <v>197</v>
      </c>
      <c r="B23" s="19">
        <v>2775.8499999999995</v>
      </c>
      <c r="C23" s="371">
        <v>1829.2300000000002</v>
      </c>
      <c r="D23" s="375">
        <v>4605.08</v>
      </c>
      <c r="E23" s="19">
        <v>3562.45</v>
      </c>
      <c r="F23" s="369">
        <v>1931.73</v>
      </c>
      <c r="G23" s="377">
        <v>5494.18</v>
      </c>
      <c r="H23" s="345">
        <f t="shared" si="0"/>
        <v>1.3715679548836481E-2</v>
      </c>
      <c r="I23" s="323">
        <f t="shared" si="1"/>
        <v>3.8073660084428809E-3</v>
      </c>
      <c r="J23" s="399">
        <f t="shared" si="2"/>
        <v>6.7441073964262599E-3</v>
      </c>
      <c r="K23" s="323">
        <f t="shared" si="3"/>
        <v>1.8421873071332095E-2</v>
      </c>
      <c r="L23" s="323">
        <f t="shared" si="4"/>
        <v>4.5425930087764511E-3</v>
      </c>
      <c r="M23" s="399">
        <f t="shared" si="5"/>
        <v>8.8812075408454295E-3</v>
      </c>
      <c r="N23" s="394">
        <f t="shared" si="6"/>
        <v>0.28337266062647498</v>
      </c>
      <c r="O23" s="395">
        <f t="shared" si="7"/>
        <v>5.6034506322332214E-2</v>
      </c>
      <c r="P23" s="386">
        <f t="shared" si="8"/>
        <v>0.19306939293128467</v>
      </c>
      <c r="R23" s="401">
        <v>839.67200000000003</v>
      </c>
      <c r="S23" s="369">
        <v>722.42899999999997</v>
      </c>
      <c r="T23" s="374">
        <v>1562.1010000000001</v>
      </c>
      <c r="U23" s="19">
        <v>1075.453</v>
      </c>
      <c r="V23" s="119">
        <v>595.65499999999997</v>
      </c>
      <c r="W23" s="375">
        <v>1671.1079999999999</v>
      </c>
      <c r="X23" s="345">
        <f t="shared" si="21"/>
        <v>1.7565761567785932E-2</v>
      </c>
      <c r="Y23" s="323">
        <f t="shared" si="22"/>
        <v>7.367013585302549E-3</v>
      </c>
      <c r="Z23" s="399">
        <f t="shared" si="23"/>
        <v>1.0709276043187945E-2</v>
      </c>
      <c r="AA23" s="323">
        <f t="shared" si="24"/>
        <v>2.2782260285406083E-2</v>
      </c>
      <c r="AB23" s="323">
        <f t="shared" si="25"/>
        <v>6.5123859150317924E-3</v>
      </c>
      <c r="AC23" s="399">
        <f t="shared" si="26"/>
        <v>1.2050912398471133E-2</v>
      </c>
      <c r="AE23" s="394">
        <f t="shared" si="9"/>
        <v>0.28080131289360599</v>
      </c>
      <c r="AF23" s="395">
        <f t="shared" si="10"/>
        <v>-0.17548298863971409</v>
      </c>
      <c r="AG23" s="386">
        <f t="shared" si="11"/>
        <v>6.9782299608027801E-2</v>
      </c>
      <c r="AI23" s="27">
        <f t="shared" si="28"/>
        <v>3.024918493434444</v>
      </c>
      <c r="AJ23" s="28">
        <f t="shared" si="29"/>
        <v>3.9493612066279251</v>
      </c>
      <c r="AK23" s="402">
        <f t="shared" si="30"/>
        <v>3.3921256525402383</v>
      </c>
      <c r="AL23" s="28">
        <f t="shared" si="31"/>
        <v>3.0188578085306461</v>
      </c>
      <c r="AM23" s="28">
        <f t="shared" si="32"/>
        <v>3.0835313423718635</v>
      </c>
      <c r="AN23" s="402">
        <f t="shared" si="33"/>
        <v>3.0415967441911258</v>
      </c>
      <c r="AO23" s="384">
        <f t="shared" si="34"/>
        <v>-2.0035861848682899E-3</v>
      </c>
      <c r="AP23" s="385">
        <f t="shared" si="35"/>
        <v>-0.21923288829672061</v>
      </c>
      <c r="AQ23" s="386">
        <f t="shared" si="36"/>
        <v>-0.10333606247357445</v>
      </c>
    </row>
    <row r="24" spans="1:43" ht="20.100000000000001" customHeight="1">
      <c r="A24" s="8" t="s">
        <v>198</v>
      </c>
      <c r="B24" s="19">
        <v>1633.9600000000003</v>
      </c>
      <c r="C24" s="371">
        <v>9793.0300000000025</v>
      </c>
      <c r="D24" s="375">
        <v>11426.990000000003</v>
      </c>
      <c r="E24" s="19">
        <v>1384.0600000000002</v>
      </c>
      <c r="F24" s="369">
        <v>5591.18</v>
      </c>
      <c r="G24" s="377">
        <v>6975.2400000000007</v>
      </c>
      <c r="H24" s="345">
        <f t="shared" si="0"/>
        <v>8.0735168527178575E-3</v>
      </c>
      <c r="I24" s="323">
        <f t="shared" si="1"/>
        <v>2.0383248438775543E-2</v>
      </c>
      <c r="J24" s="399">
        <f t="shared" si="2"/>
        <v>1.6734746796557048E-2</v>
      </c>
      <c r="K24" s="323">
        <f t="shared" si="3"/>
        <v>7.1571468071433709E-3</v>
      </c>
      <c r="L24" s="323">
        <f t="shared" si="4"/>
        <v>1.3148035791135777E-2</v>
      </c>
      <c r="M24" s="399">
        <f t="shared" si="5"/>
        <v>1.1275304792927548E-2</v>
      </c>
      <c r="N24" s="394">
        <f t="shared" si="6"/>
        <v>-0.15294132047296141</v>
      </c>
      <c r="O24" s="395">
        <f t="shared" si="7"/>
        <v>-0.42906536587756816</v>
      </c>
      <c r="P24" s="386">
        <f t="shared" si="8"/>
        <v>-0.38958203341387376</v>
      </c>
      <c r="R24" s="401">
        <v>377.17199999999997</v>
      </c>
      <c r="S24" s="369">
        <v>2004.8300000000002</v>
      </c>
      <c r="T24" s="374">
        <v>2382.002</v>
      </c>
      <c r="U24" s="19">
        <v>287.03499999999997</v>
      </c>
      <c r="V24" s="119">
        <v>1165.739</v>
      </c>
      <c r="W24" s="375">
        <v>1452.7739999999999</v>
      </c>
      <c r="X24" s="345">
        <f t="shared" si="21"/>
        <v>7.8903588806640626E-3</v>
      </c>
      <c r="Y24" s="323">
        <f t="shared" si="22"/>
        <v>2.0444375635837033E-2</v>
      </c>
      <c r="Z24" s="399">
        <f t="shared" si="23"/>
        <v>1.6330260945627565E-2</v>
      </c>
      <c r="AA24" s="323">
        <f t="shared" si="24"/>
        <v>6.0805131242569728E-3</v>
      </c>
      <c r="AB24" s="323">
        <f t="shared" si="25"/>
        <v>1.2745200232018949E-2</v>
      </c>
      <c r="AC24" s="399">
        <f t="shared" si="26"/>
        <v>1.0476433724676383E-2</v>
      </c>
      <c r="AE24" s="394">
        <f t="shared" si="9"/>
        <v>-0.23898115448654728</v>
      </c>
      <c r="AF24" s="395">
        <f t="shared" si="10"/>
        <v>-0.41853473860626589</v>
      </c>
      <c r="AG24" s="386">
        <f t="shared" si="11"/>
        <v>-0.39010378664669471</v>
      </c>
      <c r="AI24" s="27">
        <f t="shared" si="28"/>
        <v>2.3083306812896272</v>
      </c>
      <c r="AJ24" s="28">
        <f t="shared" si="29"/>
        <v>2.0472009173871615</v>
      </c>
      <c r="AK24" s="402">
        <f t="shared" si="30"/>
        <v>2.0845401982499325</v>
      </c>
      <c r="AL24" s="28">
        <f t="shared" si="31"/>
        <v>2.0738624048090397</v>
      </c>
      <c r="AM24" s="28">
        <f t="shared" si="32"/>
        <v>2.0849605986571706</v>
      </c>
      <c r="AN24" s="402">
        <f t="shared" si="33"/>
        <v>2.0827584427202499</v>
      </c>
      <c r="AO24" s="384">
        <f t="shared" si="34"/>
        <v>-0.1015748213118208</v>
      </c>
      <c r="AP24" s="385">
        <f t="shared" si="35"/>
        <v>1.8444541006850359E-2</v>
      </c>
      <c r="AQ24" s="386">
        <f t="shared" si="36"/>
        <v>-8.5474750315608829E-4</v>
      </c>
    </row>
    <row r="25" spans="1:43" ht="20.100000000000001" customHeight="1">
      <c r="A25" s="8" t="s">
        <v>200</v>
      </c>
      <c r="B25" s="19">
        <v>706.55</v>
      </c>
      <c r="C25" s="371">
        <v>11114.150000000001</v>
      </c>
      <c r="D25" s="375">
        <v>11820.7</v>
      </c>
      <c r="E25" s="19">
        <v>397.98</v>
      </c>
      <c r="F25" s="369">
        <v>11963.88</v>
      </c>
      <c r="G25" s="377">
        <v>12361.859999999999</v>
      </c>
      <c r="H25" s="345">
        <f t="shared" si="0"/>
        <v>3.4911156529460947E-3</v>
      </c>
      <c r="I25" s="323">
        <f t="shared" si="1"/>
        <v>2.31330324359077E-2</v>
      </c>
      <c r="J25" s="399">
        <f t="shared" si="2"/>
        <v>1.7311332333192018E-2</v>
      </c>
      <c r="K25" s="323">
        <f t="shared" si="3"/>
        <v>2.0580041951265976E-3</v>
      </c>
      <c r="L25" s="323">
        <f t="shared" si="4"/>
        <v>2.8133868421487681E-2</v>
      </c>
      <c r="M25" s="399">
        <f t="shared" si="5"/>
        <v>1.9982644225503252E-2</v>
      </c>
      <c r="N25" s="394">
        <f t="shared" si="6"/>
        <v>-0.43672776165876437</v>
      </c>
      <c r="O25" s="395">
        <f t="shared" si="7"/>
        <v>7.645478961504007E-2</v>
      </c>
      <c r="P25" s="386">
        <f t="shared" si="8"/>
        <v>4.5780706726335836E-2</v>
      </c>
      <c r="R25" s="401">
        <v>99.301000000000016</v>
      </c>
      <c r="S25" s="369">
        <v>1208.6030000000001</v>
      </c>
      <c r="T25" s="374">
        <v>1307.904</v>
      </c>
      <c r="U25" s="19">
        <v>58.416000000000004</v>
      </c>
      <c r="V25" s="119">
        <v>1359.8550000000002</v>
      </c>
      <c r="W25" s="375">
        <v>1418.2710000000002</v>
      </c>
      <c r="X25" s="345">
        <f t="shared" si="21"/>
        <v>2.0773560264516515E-3</v>
      </c>
      <c r="Y25" s="323">
        <f t="shared" si="22"/>
        <v>1.2324802465345961E-2</v>
      </c>
      <c r="Z25" s="399">
        <f t="shared" si="23"/>
        <v>8.9665808894493267E-3</v>
      </c>
      <c r="AA25" s="323">
        <f t="shared" si="24"/>
        <v>1.2374771531924518E-3</v>
      </c>
      <c r="AB25" s="323">
        <f t="shared" si="25"/>
        <v>1.4867499724648597E-2</v>
      </c>
      <c r="AC25" s="399">
        <f t="shared" si="26"/>
        <v>1.0227621182049309E-2</v>
      </c>
      <c r="AE25" s="394">
        <f t="shared" si="9"/>
        <v>-0.41172797857020582</v>
      </c>
      <c r="AF25" s="395">
        <f t="shared" si="10"/>
        <v>0.12514613979942146</v>
      </c>
      <c r="AG25" s="386">
        <f t="shared" si="11"/>
        <v>8.438463373458617E-2</v>
      </c>
      <c r="AI25" s="27">
        <f t="shared" si="28"/>
        <v>1.4054348595286961</v>
      </c>
      <c r="AJ25" s="28">
        <f t="shared" si="29"/>
        <v>1.0874452837149038</v>
      </c>
      <c r="AK25" s="402">
        <f t="shared" si="30"/>
        <v>1.1064522405610495</v>
      </c>
      <c r="AL25" s="28">
        <f t="shared" si="31"/>
        <v>1.4678124528870797</v>
      </c>
      <c r="AM25" s="28">
        <f t="shared" si="32"/>
        <v>1.1366337676405984</v>
      </c>
      <c r="AN25" s="402">
        <f t="shared" si="33"/>
        <v>1.1472957952929417</v>
      </c>
      <c r="AO25" s="384">
        <f t="shared" si="34"/>
        <v>4.4383126642597727E-2</v>
      </c>
      <c r="AP25" s="385">
        <f t="shared" si="35"/>
        <v>4.5233065665297799E-2</v>
      </c>
      <c r="AQ25" s="386">
        <f t="shared" si="36"/>
        <v>3.6913978963232605E-2</v>
      </c>
    </row>
    <row r="26" spans="1:43" ht="20.100000000000001" customHeight="1">
      <c r="A26" s="8" t="s">
        <v>201</v>
      </c>
      <c r="B26" s="19">
        <v>2189.7300000000005</v>
      </c>
      <c r="C26" s="371">
        <v>20860.240000000002</v>
      </c>
      <c r="D26" s="375">
        <v>23049.97</v>
      </c>
      <c r="E26" s="19">
        <v>1339.7100000000003</v>
      </c>
      <c r="F26" s="369">
        <v>16008.74</v>
      </c>
      <c r="G26" s="377">
        <v>17348.45</v>
      </c>
      <c r="H26" s="345">
        <f t="shared" si="0"/>
        <v>1.0819617406730811E-2</v>
      </c>
      <c r="I26" s="323">
        <f t="shared" si="1"/>
        <v>4.3418579787101959E-2</v>
      </c>
      <c r="J26" s="399">
        <f t="shared" si="2"/>
        <v>3.3756519574991838E-2</v>
      </c>
      <c r="K26" s="323">
        <f t="shared" si="3"/>
        <v>6.9278074281447664E-3</v>
      </c>
      <c r="L26" s="323">
        <f t="shared" si="4"/>
        <v>3.7645628738653909E-2</v>
      </c>
      <c r="M26" s="399">
        <f t="shared" si="5"/>
        <v>2.8043344950835228E-2</v>
      </c>
      <c r="N26" s="394">
        <f t="shared" si="6"/>
        <v>-0.38818484470688169</v>
      </c>
      <c r="O26" s="395">
        <f t="shared" si="7"/>
        <v>-0.23257162908959828</v>
      </c>
      <c r="P26" s="386">
        <f t="shared" si="8"/>
        <v>-0.24735476879145613</v>
      </c>
      <c r="R26" s="401">
        <v>186.39400000000001</v>
      </c>
      <c r="S26" s="369">
        <v>1701.6</v>
      </c>
      <c r="T26" s="374">
        <v>1887.9939999999999</v>
      </c>
      <c r="U26" s="19">
        <v>113.46399999999998</v>
      </c>
      <c r="V26" s="119">
        <v>1280.962</v>
      </c>
      <c r="W26" s="375">
        <v>1394.4259999999999</v>
      </c>
      <c r="X26" s="345">
        <f t="shared" si="21"/>
        <v>3.8993232615424727E-3</v>
      </c>
      <c r="Y26" s="323">
        <f t="shared" si="22"/>
        <v>1.735216930210556E-2</v>
      </c>
      <c r="Z26" s="399">
        <f t="shared" si="23"/>
        <v>1.2943496556165432E-2</v>
      </c>
      <c r="AA26" s="323">
        <f t="shared" si="24"/>
        <v>2.4036070205051409E-3</v>
      </c>
      <c r="AB26" s="323">
        <f t="shared" si="25"/>
        <v>1.4004950661861236E-2</v>
      </c>
      <c r="AC26" s="399">
        <f t="shared" si="26"/>
        <v>1.0055667001863739E-2</v>
      </c>
      <c r="AE26" s="394">
        <f t="shared" si="9"/>
        <v>-0.39126795926907526</v>
      </c>
      <c r="AF26" s="395">
        <f t="shared" si="10"/>
        <v>-0.24720145745181002</v>
      </c>
      <c r="AG26" s="386">
        <f t="shared" si="11"/>
        <v>-0.26142455961194794</v>
      </c>
      <c r="AI26" s="27">
        <f t="shared" si="28"/>
        <v>0.85121910007169821</v>
      </c>
      <c r="AJ26" s="28">
        <f t="shared" si="29"/>
        <v>0.8157144884239107</v>
      </c>
      <c r="AK26" s="402">
        <f t="shared" si="30"/>
        <v>0.81908740011375281</v>
      </c>
      <c r="AL26" s="28">
        <f t="shared" si="31"/>
        <v>0.84692955938225412</v>
      </c>
      <c r="AM26" s="28">
        <f t="shared" si="32"/>
        <v>0.80016416032742121</v>
      </c>
      <c r="AN26" s="402">
        <f t="shared" si="33"/>
        <v>0.80377555343560947</v>
      </c>
      <c r="AO26" s="384">
        <f t="shared" si="34"/>
        <v>-5.0392909288369883E-3</v>
      </c>
      <c r="AP26" s="385">
        <f t="shared" si="35"/>
        <v>-1.9063444767954504E-2</v>
      </c>
      <c r="AQ26" s="386">
        <f t="shared" si="36"/>
        <v>-1.8693788570080392E-2</v>
      </c>
    </row>
    <row r="27" spans="1:43" ht="20.100000000000001" customHeight="1">
      <c r="A27" s="8" t="s">
        <v>193</v>
      </c>
      <c r="B27" s="19">
        <v>2411.0099999999998</v>
      </c>
      <c r="C27" s="371">
        <v>2886.21</v>
      </c>
      <c r="D27" s="375">
        <v>5297.2199999999993</v>
      </c>
      <c r="E27" s="19">
        <v>4501.62</v>
      </c>
      <c r="F27" s="369">
        <v>2151.14</v>
      </c>
      <c r="G27" s="377">
        <v>6652.76</v>
      </c>
      <c r="H27" s="345">
        <f t="shared" si="0"/>
        <v>1.1912978204528432E-2</v>
      </c>
      <c r="I27" s="323">
        <f t="shared" si="1"/>
        <v>6.0073680440556549E-3</v>
      </c>
      <c r="J27" s="399">
        <f t="shared" si="2"/>
        <v>7.757741577235815E-3</v>
      </c>
      <c r="K27" s="323">
        <f t="shared" si="3"/>
        <v>2.3278438225201752E-2</v>
      </c>
      <c r="L27" s="323">
        <f t="shared" si="4"/>
        <v>5.0585503796593588E-3</v>
      </c>
      <c r="M27" s="399">
        <f t="shared" si="5"/>
        <v>1.0754023763224874E-2</v>
      </c>
      <c r="N27" s="394">
        <f t="shared" si="6"/>
        <v>0.86710963455149515</v>
      </c>
      <c r="O27" s="395">
        <f t="shared" si="7"/>
        <v>-0.2546834776402272</v>
      </c>
      <c r="P27" s="386">
        <f t="shared" si="8"/>
        <v>0.25589648910183099</v>
      </c>
      <c r="R27" s="401">
        <v>364.35700000000003</v>
      </c>
      <c r="S27" s="369">
        <v>788.41099999999972</v>
      </c>
      <c r="T27" s="374">
        <v>1152.7679999999998</v>
      </c>
      <c r="U27" s="19">
        <v>775.58</v>
      </c>
      <c r="V27" s="119">
        <v>478.11000000000007</v>
      </c>
      <c r="W27" s="375">
        <v>1253.69</v>
      </c>
      <c r="X27" s="345">
        <f t="shared" si="21"/>
        <v>7.6222717770198121E-3</v>
      </c>
      <c r="Y27" s="323">
        <f t="shared" si="22"/>
        <v>8.0398690359910329E-3</v>
      </c>
      <c r="Z27" s="399">
        <f t="shared" si="23"/>
        <v>7.9030169788980847E-3</v>
      </c>
      <c r="AA27" s="323">
        <f t="shared" si="24"/>
        <v>1.6429788593416216E-2</v>
      </c>
      <c r="AB27" s="323">
        <f t="shared" si="25"/>
        <v>5.2272487091283562E-3</v>
      </c>
      <c r="AC27" s="399">
        <f t="shared" si="26"/>
        <v>9.0407731665692916E-3</v>
      </c>
      <c r="AE27" s="394">
        <f t="shared" si="9"/>
        <v>1.1286265942468512</v>
      </c>
      <c r="AF27" s="395">
        <f t="shared" si="10"/>
        <v>-0.39357771517647488</v>
      </c>
      <c r="AG27" s="386">
        <f t="shared" si="11"/>
        <v>8.7547537752609608E-2</v>
      </c>
      <c r="AI27" s="27">
        <f t="shared" si="28"/>
        <v>1.5112214383183815</v>
      </c>
      <c r="AJ27" s="28">
        <f t="shared" si="29"/>
        <v>2.7316480782756614</v>
      </c>
      <c r="AK27" s="402">
        <f t="shared" si="30"/>
        <v>2.1761754278659371</v>
      </c>
      <c r="AL27" s="28">
        <f t="shared" si="31"/>
        <v>1.7228908703977681</v>
      </c>
      <c r="AM27" s="28">
        <f t="shared" si="32"/>
        <v>2.2225889528343115</v>
      </c>
      <c r="AN27" s="402">
        <f t="shared" si="33"/>
        <v>1.8844659960677976</v>
      </c>
      <c r="AO27" s="384">
        <f t="shared" si="34"/>
        <v>0.14006513321761946</v>
      </c>
      <c r="AP27" s="385">
        <f t="shared" si="35"/>
        <v>-0.18635604252605292</v>
      </c>
      <c r="AQ27" s="386">
        <f t="shared" si="36"/>
        <v>-0.13404683651087992</v>
      </c>
    </row>
    <row r="28" spans="1:43" ht="20.100000000000001" customHeight="1">
      <c r="A28" s="8" t="s">
        <v>195</v>
      </c>
      <c r="B28" s="19">
        <v>210.88</v>
      </c>
      <c r="C28" s="371">
        <v>467.53999999999996</v>
      </c>
      <c r="D28" s="375">
        <v>678.42</v>
      </c>
      <c r="E28" s="19">
        <v>168.49</v>
      </c>
      <c r="F28" s="369">
        <v>425.96999999999997</v>
      </c>
      <c r="G28" s="377">
        <v>594.46</v>
      </c>
      <c r="H28" s="345">
        <f t="shared" si="0"/>
        <v>1.0419736308729353E-3</v>
      </c>
      <c r="I28" s="323">
        <f t="shared" si="1"/>
        <v>9.7313946501390426E-4</v>
      </c>
      <c r="J28" s="399">
        <f t="shared" si="2"/>
        <v>9.9354133693301807E-4</v>
      </c>
      <c r="K28" s="323">
        <f t="shared" si="3"/>
        <v>8.7128279520800147E-4</v>
      </c>
      <c r="L28" s="323">
        <f t="shared" si="4"/>
        <v>1.0016971025704961E-3</v>
      </c>
      <c r="M28" s="399">
        <f t="shared" si="5"/>
        <v>9.6093004501690408E-4</v>
      </c>
      <c r="N28" s="394">
        <f t="shared" si="6"/>
        <v>-0.20101479514415777</v>
      </c>
      <c r="O28" s="395">
        <f t="shared" si="7"/>
        <v>-8.8912178637121947E-2</v>
      </c>
      <c r="P28" s="386">
        <f t="shared" si="8"/>
        <v>-0.12375814392264368</v>
      </c>
      <c r="R28" s="401">
        <v>321.97100000000006</v>
      </c>
      <c r="S28" s="369">
        <v>1042.6949999999999</v>
      </c>
      <c r="T28" s="374">
        <v>1364.6659999999999</v>
      </c>
      <c r="U28" s="19">
        <v>268.31900000000002</v>
      </c>
      <c r="V28" s="119">
        <v>940.94800000000009</v>
      </c>
      <c r="W28" s="375">
        <v>1209.2670000000001</v>
      </c>
      <c r="X28" s="345">
        <f t="shared" si="21"/>
        <v>6.73556557529798E-3</v>
      </c>
      <c r="Y28" s="323">
        <f t="shared" si="22"/>
        <v>1.063294556326925E-2</v>
      </c>
      <c r="Z28" s="399">
        <f t="shared" si="23"/>
        <v>9.3557234140129973E-3</v>
      </c>
      <c r="AA28" s="323">
        <f t="shared" si="24"/>
        <v>5.6840357482101731E-3</v>
      </c>
      <c r="AB28" s="323">
        <f t="shared" si="25"/>
        <v>1.0287526339873477E-2</v>
      </c>
      <c r="AC28" s="399">
        <f t="shared" si="26"/>
        <v>8.72042422354629E-3</v>
      </c>
      <c r="AE28" s="394">
        <f t="shared" si="9"/>
        <v>-0.16663612561379762</v>
      </c>
      <c r="AF28" s="395">
        <f t="shared" si="10"/>
        <v>-9.7580788245843555E-2</v>
      </c>
      <c r="AG28" s="386">
        <f t="shared" si="11"/>
        <v>-0.1138732847451317</v>
      </c>
      <c r="AI28" s="27">
        <f t="shared" si="28"/>
        <v>15.267972306525042</v>
      </c>
      <c r="AJ28" s="28">
        <f t="shared" si="29"/>
        <v>22.301728194379091</v>
      </c>
      <c r="AK28" s="402">
        <f t="shared" si="30"/>
        <v>20.115356268977919</v>
      </c>
      <c r="AL28" s="28">
        <f t="shared" si="31"/>
        <v>15.92492136031812</v>
      </c>
      <c r="AM28" s="28">
        <f t="shared" si="32"/>
        <v>22.089536821841914</v>
      </c>
      <c r="AN28" s="402">
        <f t="shared" si="33"/>
        <v>20.342277024526464</v>
      </c>
      <c r="AO28" s="384">
        <f t="shared" si="34"/>
        <v>4.3027917565210579E-2</v>
      </c>
      <c r="AP28" s="385">
        <f t="shared" si="35"/>
        <v>-9.5145708300156499E-3</v>
      </c>
      <c r="AQ28" s="386">
        <f t="shared" si="36"/>
        <v>1.1280971239793729E-2</v>
      </c>
    </row>
    <row r="29" spans="1:43" ht="20.100000000000001" customHeight="1">
      <c r="A29" s="8" t="s">
        <v>203</v>
      </c>
      <c r="B29" s="19">
        <v>1043.52</v>
      </c>
      <c r="C29" s="371">
        <v>2068.6600000000003</v>
      </c>
      <c r="D29" s="375">
        <v>3112.1800000000003</v>
      </c>
      <c r="E29" s="19">
        <v>629.39</v>
      </c>
      <c r="F29" s="369">
        <v>2337.0799999999995</v>
      </c>
      <c r="G29" s="377">
        <v>2966.4699999999993</v>
      </c>
      <c r="H29" s="345">
        <f t="shared" si="0"/>
        <v>5.1561092720434631E-3</v>
      </c>
      <c r="I29" s="323">
        <f t="shared" si="1"/>
        <v>4.3057164856390119E-3</v>
      </c>
      <c r="J29" s="399">
        <f t="shared" si="2"/>
        <v>4.5577658058079075E-3</v>
      </c>
      <c r="K29" s="323">
        <f t="shared" si="3"/>
        <v>3.2546541544065761E-3</v>
      </c>
      <c r="L29" s="323">
        <f t="shared" si="4"/>
        <v>5.4958007945992791E-3</v>
      </c>
      <c r="M29" s="399">
        <f t="shared" si="5"/>
        <v>4.7952261727303679E-3</v>
      </c>
      <c r="N29" s="394">
        <f t="shared" si="6"/>
        <v>-0.39685870898497394</v>
      </c>
      <c r="O29" s="395">
        <f t="shared" si="7"/>
        <v>0.12975549389459801</v>
      </c>
      <c r="P29" s="386">
        <f t="shared" si="8"/>
        <v>-4.6819271378905118E-2</v>
      </c>
      <c r="R29" s="401">
        <v>284.56499999999994</v>
      </c>
      <c r="S29" s="369">
        <v>659.64700000000005</v>
      </c>
      <c r="T29" s="374">
        <v>944.21199999999999</v>
      </c>
      <c r="U29" s="19">
        <v>229.87799999999999</v>
      </c>
      <c r="V29" s="119">
        <v>792.40199999999982</v>
      </c>
      <c r="W29" s="375">
        <v>1022.2799999999997</v>
      </c>
      <c r="X29" s="345">
        <f t="shared" si="21"/>
        <v>5.9530399257531549E-3</v>
      </c>
      <c r="Y29" s="323">
        <f t="shared" si="22"/>
        <v>6.7267903288822451E-3</v>
      </c>
      <c r="Z29" s="399">
        <f t="shared" si="23"/>
        <v>6.4732222508599472E-3</v>
      </c>
      <c r="AA29" s="323">
        <f t="shared" si="24"/>
        <v>4.8697064677755133E-3</v>
      </c>
      <c r="AB29" s="323">
        <f t="shared" si="25"/>
        <v>8.6634505273069495E-3</v>
      </c>
      <c r="AC29" s="399">
        <f t="shared" si="26"/>
        <v>7.3719991327365238E-3</v>
      </c>
      <c r="AE29" s="394">
        <f t="shared" si="9"/>
        <v>-0.19217753413104199</v>
      </c>
      <c r="AF29" s="395">
        <f t="shared" si="10"/>
        <v>0.20125157849577086</v>
      </c>
      <c r="AG29" s="386">
        <f t="shared" si="11"/>
        <v>8.268058444501844E-2</v>
      </c>
      <c r="AI29" s="27">
        <f t="shared" si="28"/>
        <v>2.7269721711131552</v>
      </c>
      <c r="AJ29" s="28">
        <f t="shared" si="29"/>
        <v>3.1887647075884868</v>
      </c>
      <c r="AK29" s="402">
        <f t="shared" si="30"/>
        <v>3.0339247729887084</v>
      </c>
      <c r="AL29" s="28">
        <f t="shared" si="31"/>
        <v>3.6523935874418085</v>
      </c>
      <c r="AM29" s="28">
        <f t="shared" si="32"/>
        <v>3.3905642939052152</v>
      </c>
      <c r="AN29" s="402">
        <f t="shared" si="33"/>
        <v>3.446116090841977</v>
      </c>
      <c r="AO29" s="384">
        <f t="shared" si="34"/>
        <v>0.33935858463524204</v>
      </c>
      <c r="AP29" s="385">
        <f t="shared" si="35"/>
        <v>6.3284564658061551E-2</v>
      </c>
      <c r="AQ29" s="386">
        <f t="shared" si="36"/>
        <v>0.13586075749901352</v>
      </c>
    </row>
    <row r="30" spans="1:43" ht="20.100000000000001" customHeight="1">
      <c r="A30" s="8" t="s">
        <v>205</v>
      </c>
      <c r="B30" s="19">
        <v>1925.94</v>
      </c>
      <c r="C30" s="371">
        <v>8549.82</v>
      </c>
      <c r="D30" s="375">
        <v>10475.76</v>
      </c>
      <c r="E30" s="19">
        <v>1925.14</v>
      </c>
      <c r="F30" s="369">
        <v>8783.7599999999984</v>
      </c>
      <c r="G30" s="377">
        <v>10708.899999999998</v>
      </c>
      <c r="H30" s="345">
        <f t="shared" si="0"/>
        <v>9.5162115641285148E-3</v>
      </c>
      <c r="I30" s="323">
        <f t="shared" si="1"/>
        <v>1.7795626600430294E-2</v>
      </c>
      <c r="J30" s="399">
        <f t="shared" si="2"/>
        <v>1.5341677125953589E-2</v>
      </c>
      <c r="K30" s="323">
        <f t="shared" si="3"/>
        <v>9.955138942173019E-3</v>
      </c>
      <c r="L30" s="323">
        <f t="shared" si="4"/>
        <v>2.065560237029514E-2</v>
      </c>
      <c r="M30" s="399">
        <f t="shared" si="5"/>
        <v>1.7310674829393941E-2</v>
      </c>
      <c r="N30" s="394">
        <f t="shared" si="6"/>
        <v>-4.1538157990381555E-4</v>
      </c>
      <c r="O30" s="395">
        <f t="shared" si="7"/>
        <v>2.7361979550446523E-2</v>
      </c>
      <c r="P30" s="386">
        <f t="shared" si="8"/>
        <v>2.2255187213147076E-2</v>
      </c>
      <c r="R30" s="401">
        <v>226.63499999999999</v>
      </c>
      <c r="S30" s="369">
        <v>515.88099999999997</v>
      </c>
      <c r="T30" s="374">
        <v>742.51599999999996</v>
      </c>
      <c r="U30" s="19">
        <v>244.45199999999997</v>
      </c>
      <c r="V30" s="119">
        <v>703.101</v>
      </c>
      <c r="W30" s="375">
        <v>947.553</v>
      </c>
      <c r="X30" s="345">
        <f t="shared" si="21"/>
        <v>4.7411565145856534E-3</v>
      </c>
      <c r="Y30" s="323">
        <f t="shared" si="22"/>
        <v>5.2607278160199328E-3</v>
      </c>
      <c r="Z30" s="399">
        <f t="shared" si="23"/>
        <v>5.090457537946483E-3</v>
      </c>
      <c r="AA30" s="323">
        <f t="shared" si="24"/>
        <v>5.1784402398692342E-3</v>
      </c>
      <c r="AB30" s="323">
        <f t="shared" si="25"/>
        <v>7.6871092314255204E-3</v>
      </c>
      <c r="AC30" s="399">
        <f t="shared" si="26"/>
        <v>6.8331180246330682E-3</v>
      </c>
      <c r="AE30" s="394">
        <f t="shared" si="9"/>
        <v>7.8615394797802537E-2</v>
      </c>
      <c r="AF30" s="395">
        <f t="shared" si="10"/>
        <v>0.3629131524518252</v>
      </c>
      <c r="AG30" s="386">
        <f t="shared" si="11"/>
        <v>0.27613815729223351</v>
      </c>
      <c r="AI30" s="27">
        <f t="shared" si="28"/>
        <v>1.1767500545188323</v>
      </c>
      <c r="AJ30" s="28">
        <f t="shared" si="29"/>
        <v>0.60338229342839966</v>
      </c>
      <c r="AK30" s="402">
        <f t="shared" si="30"/>
        <v>0.70879439773343411</v>
      </c>
      <c r="AL30" s="28">
        <f t="shared" si="31"/>
        <v>1.2697881712498829</v>
      </c>
      <c r="AM30" s="28">
        <f t="shared" si="32"/>
        <v>0.80045561354135375</v>
      </c>
      <c r="AN30" s="402">
        <f t="shared" si="33"/>
        <v>0.88482757332685913</v>
      </c>
      <c r="AO30" s="384">
        <f t="shared" si="34"/>
        <v>7.9063617948242557E-2</v>
      </c>
      <c r="AP30" s="385">
        <f t="shared" si="35"/>
        <v>0.32661435752976697</v>
      </c>
      <c r="AQ30" s="386">
        <f t="shared" si="36"/>
        <v>0.24835576601104598</v>
      </c>
    </row>
    <row r="31" spans="1:43" ht="20.100000000000001" customHeight="1">
      <c r="A31" s="8" t="s">
        <v>202</v>
      </c>
      <c r="B31" s="19">
        <v>601.70000000000005</v>
      </c>
      <c r="C31" s="371">
        <v>2268.0099999999998</v>
      </c>
      <c r="D31" s="375">
        <v>2869.71</v>
      </c>
      <c r="E31" s="19">
        <v>334.9</v>
      </c>
      <c r="F31" s="369">
        <v>1935.29</v>
      </c>
      <c r="G31" s="377">
        <v>2270.19</v>
      </c>
      <c r="H31" s="345">
        <f t="shared" si="0"/>
        <v>2.973044071017855E-3</v>
      </c>
      <c r="I31" s="323">
        <f t="shared" si="1"/>
        <v>4.7206443043294371E-3</v>
      </c>
      <c r="J31" s="399">
        <f t="shared" si="2"/>
        <v>4.2026701895729072E-3</v>
      </c>
      <c r="K31" s="323">
        <f t="shared" si="3"/>
        <v>1.7318096511078382E-3</v>
      </c>
      <c r="L31" s="323">
        <f t="shared" si="4"/>
        <v>4.5509645881955437E-3</v>
      </c>
      <c r="M31" s="399">
        <f t="shared" si="5"/>
        <v>3.6697065889999755E-3</v>
      </c>
      <c r="N31" s="394">
        <f t="shared" si="6"/>
        <v>-0.44341033737743069</v>
      </c>
      <c r="O31" s="395">
        <f t="shared" si="7"/>
        <v>-0.14670129320417452</v>
      </c>
      <c r="P31" s="386">
        <f t="shared" si="8"/>
        <v>-0.20891309574835087</v>
      </c>
      <c r="R31" s="401">
        <v>144.60799999999998</v>
      </c>
      <c r="S31" s="369">
        <v>1003.7709999999998</v>
      </c>
      <c r="T31" s="374">
        <v>1148.3789999999999</v>
      </c>
      <c r="U31" s="19">
        <v>102.04600000000001</v>
      </c>
      <c r="V31" s="119">
        <v>688.07399999999996</v>
      </c>
      <c r="W31" s="375">
        <v>790.12</v>
      </c>
      <c r="X31" s="345">
        <f t="shared" si="21"/>
        <v>3.0251689335769058E-3</v>
      </c>
      <c r="Y31" s="323">
        <f t="shared" si="22"/>
        <v>1.0236015710239656E-2</v>
      </c>
      <c r="Z31" s="399">
        <f t="shared" si="23"/>
        <v>7.8729273671805638E-3</v>
      </c>
      <c r="AA31" s="323">
        <f t="shared" si="24"/>
        <v>2.161729553113478E-3</v>
      </c>
      <c r="AB31" s="323">
        <f t="shared" si="25"/>
        <v>7.5228167749781085E-3</v>
      </c>
      <c r="AC31" s="399">
        <f t="shared" si="26"/>
        <v>5.6978166008899555E-3</v>
      </c>
      <c r="AE31" s="394">
        <f t="shared" si="9"/>
        <v>-0.29432673157778255</v>
      </c>
      <c r="AF31" s="395">
        <f t="shared" si="10"/>
        <v>-0.31451097909782205</v>
      </c>
      <c r="AG31" s="386">
        <f t="shared" si="11"/>
        <v>-0.31196930630044606</v>
      </c>
      <c r="AI31" s="27">
        <f t="shared" si="28"/>
        <v>2.4033239155725439</v>
      </c>
      <c r="AJ31" s="28">
        <f t="shared" si="29"/>
        <v>4.4257785459499734</v>
      </c>
      <c r="AK31" s="402">
        <f t="shared" si="30"/>
        <v>4.0017249129702996</v>
      </c>
      <c r="AL31" s="28">
        <f t="shared" si="31"/>
        <v>3.047058823529412</v>
      </c>
      <c r="AM31" s="28">
        <f t="shared" si="32"/>
        <v>3.5554051330808303</v>
      </c>
      <c r="AN31" s="402">
        <f t="shared" si="33"/>
        <v>3.4804135336689876</v>
      </c>
      <c r="AO31" s="384">
        <f t="shared" si="34"/>
        <v>0.26785191283860343</v>
      </c>
      <c r="AP31" s="385">
        <f t="shared" si="35"/>
        <v>-0.19665995571911776</v>
      </c>
      <c r="AQ31" s="386">
        <f t="shared" si="36"/>
        <v>-0.13027166800287782</v>
      </c>
    </row>
    <row r="32" spans="1:43" ht="20.100000000000001" customHeight="1" thickBot="1">
      <c r="A32" s="8" t="s">
        <v>17</v>
      </c>
      <c r="B32" s="19">
        <f>B33-SUM(B7:B31)</f>
        <v>15168.520000000019</v>
      </c>
      <c r="C32" s="371">
        <f t="shared" ref="C32:G32" si="37">C33-SUM(C7:C31)</f>
        <v>35237.220000000147</v>
      </c>
      <c r="D32" s="376">
        <f t="shared" si="37"/>
        <v>50405.740000000107</v>
      </c>
      <c r="E32" s="21">
        <f t="shared" si="37"/>
        <v>14098.309999999998</v>
      </c>
      <c r="F32" s="119">
        <f t="shared" si="37"/>
        <v>28489.959999999905</v>
      </c>
      <c r="G32" s="375">
        <f t="shared" si="37"/>
        <v>42588.269999999902</v>
      </c>
      <c r="H32" s="345">
        <f t="shared" si="0"/>
        <v>7.4948775888508901E-2</v>
      </c>
      <c r="I32" s="323">
        <f t="shared" si="1"/>
        <v>7.3342878511736737E-2</v>
      </c>
      <c r="J32" s="400">
        <f t="shared" si="2"/>
        <v>7.381885308319068E-2</v>
      </c>
      <c r="K32" s="323">
        <f t="shared" si="3"/>
        <v>7.290411860946594E-2</v>
      </c>
      <c r="L32" s="323">
        <f t="shared" si="4"/>
        <v>6.6996056962577738E-2</v>
      </c>
      <c r="M32" s="399">
        <f t="shared" si="5"/>
        <v>6.8842896424136144E-2</v>
      </c>
      <c r="N32" s="396">
        <f t="shared" si="6"/>
        <v>-7.0554675077068807E-2</v>
      </c>
      <c r="O32" s="397">
        <f t="shared" si="7"/>
        <v>-0.19148105327265358</v>
      </c>
      <c r="P32" s="388">
        <f t="shared" si="8"/>
        <v>-0.15509086861933161</v>
      </c>
      <c r="R32" s="19">
        <f t="shared" ref="R32" si="38">R33-SUM(R7:R31)</f>
        <v>3808.5060000000012</v>
      </c>
      <c r="S32" s="119">
        <f t="shared" ref="S32" si="39">S33-SUM(S7:S31)</f>
        <v>9663.2400000000052</v>
      </c>
      <c r="T32" s="375">
        <f t="shared" ref="T32" si="40">T33-SUM(T7:T31)</f>
        <v>13471.74600000013</v>
      </c>
      <c r="U32" s="119">
        <f t="shared" ref="U32" si="41">U33-SUM(U7:U31)</f>
        <v>3605.6420000000144</v>
      </c>
      <c r="V32" s="123">
        <f t="shared" ref="V32" si="42">V33-SUM(V7:V31)</f>
        <v>8184.9260000000068</v>
      </c>
      <c r="W32" s="376">
        <f t="shared" ref="W32" si="43">W33-SUM(W7:W31)</f>
        <v>11790.568000000014</v>
      </c>
      <c r="X32" s="345">
        <f t="shared" si="21"/>
        <v>7.9673144186637346E-2</v>
      </c>
      <c r="Y32" s="323">
        <f t="shared" si="22"/>
        <v>9.8541476543769768E-2</v>
      </c>
      <c r="Z32" s="399">
        <f t="shared" si="23"/>
        <v>9.2358078445449049E-2</v>
      </c>
      <c r="AA32" s="323">
        <f t="shared" si="24"/>
        <v>7.6381463941234518E-2</v>
      </c>
      <c r="AB32" s="323">
        <f t="shared" si="25"/>
        <v>8.9487029904856935E-2</v>
      </c>
      <c r="AC32" s="399">
        <f t="shared" si="26"/>
        <v>8.5025684812841035E-2</v>
      </c>
      <c r="AE32" s="396">
        <f t="shared" si="9"/>
        <v>-5.3266031351922982E-2</v>
      </c>
      <c r="AF32" s="397">
        <f t="shared" si="10"/>
        <v>-0.15298326441235008</v>
      </c>
      <c r="AG32" s="388">
        <f t="shared" si="11"/>
        <v>-0.12479288133847684</v>
      </c>
      <c r="AI32" s="27">
        <f t="shared" si="28"/>
        <v>2.5107960433845862</v>
      </c>
      <c r="AJ32" s="28">
        <f t="shared" si="29"/>
        <v>2.7423389245803058</v>
      </c>
      <c r="AK32" s="402">
        <f t="shared" si="30"/>
        <v>2.6726610897886038</v>
      </c>
      <c r="AL32" s="28">
        <f t="shared" si="31"/>
        <v>2.5574994449689465</v>
      </c>
      <c r="AM32" s="28">
        <f t="shared" si="32"/>
        <v>2.8729159324899141</v>
      </c>
      <c r="AN32" s="402">
        <f t="shared" si="33"/>
        <v>2.7685012798125026</v>
      </c>
      <c r="AO32" s="387">
        <f t="shared" si="34"/>
        <v>1.8601033607414632E-2</v>
      </c>
      <c r="AP32" s="385">
        <f t="shared" si="35"/>
        <v>4.7615196917934595E-2</v>
      </c>
      <c r="AQ32" s="386">
        <f t="shared" si="36"/>
        <v>3.5859462462365294E-2</v>
      </c>
    </row>
    <row r="33" spans="1:43" ht="25.5" customHeight="1" thickBot="1">
      <c r="A33" s="12" t="s">
        <v>18</v>
      </c>
      <c r="B33" s="17">
        <v>202385.16000000003</v>
      </c>
      <c r="C33" s="372">
        <v>480445.01000000007</v>
      </c>
      <c r="D33" s="18">
        <v>682830.16999999993</v>
      </c>
      <c r="E33" s="17">
        <v>193381.53000000003</v>
      </c>
      <c r="F33" s="373">
        <v>425248.30999999982</v>
      </c>
      <c r="G33" s="378">
        <v>618629.83999999985</v>
      </c>
      <c r="H33" s="334">
        <f>SUM(H7:H32)</f>
        <v>0.99999999999999978</v>
      </c>
      <c r="I33" s="338">
        <f t="shared" ref="I33:M33" si="44">SUM(I7:I32)</f>
        <v>1.0000000000000002</v>
      </c>
      <c r="J33" s="335">
        <f t="shared" si="44"/>
        <v>1</v>
      </c>
      <c r="K33" s="338">
        <f t="shared" si="44"/>
        <v>1</v>
      </c>
      <c r="L33" s="338">
        <f t="shared" si="44"/>
        <v>1.0000000000000004</v>
      </c>
      <c r="M33" s="335">
        <f t="shared" si="44"/>
        <v>0.99999999999999989</v>
      </c>
      <c r="N33" s="389">
        <f t="shared" si="6"/>
        <v>-4.4487599782513716E-2</v>
      </c>
      <c r="O33" s="390">
        <f t="shared" si="7"/>
        <v>-0.11488661314226208</v>
      </c>
      <c r="P33" s="391">
        <f t="shared" si="8"/>
        <v>-9.402093349214502E-2</v>
      </c>
      <c r="R33" s="17">
        <v>47801.628000000004</v>
      </c>
      <c r="S33" s="372">
        <v>98062.667000000001</v>
      </c>
      <c r="T33" s="18">
        <v>145864.2950000001</v>
      </c>
      <c r="U33" s="17">
        <v>47205.720000000016</v>
      </c>
      <c r="V33" s="373">
        <v>91464.942000000025</v>
      </c>
      <c r="W33" s="378">
        <v>138670.66200000001</v>
      </c>
      <c r="X33" s="334">
        <f t="shared" ref="X33" si="45">SUM(X7:X32)</f>
        <v>1</v>
      </c>
      <c r="Y33" s="338">
        <f t="shared" ref="Y33" si="46">SUM(Y7:Y32)</f>
        <v>1</v>
      </c>
      <c r="Z33" s="335">
        <f t="shared" ref="Z33" si="47">SUM(Z7:Z32)</f>
        <v>1.0000000000000002</v>
      </c>
      <c r="AA33" s="338">
        <f t="shared" ref="AA33" si="48">SUM(AA7:AA32)</f>
        <v>1</v>
      </c>
      <c r="AB33" s="338">
        <f t="shared" ref="AB33" si="49">SUM(AB7:AB32)</f>
        <v>0.99999999999999989</v>
      </c>
      <c r="AC33" s="335">
        <f t="shared" ref="AC33" si="50">SUM(AC7:AC32)</f>
        <v>1.0000000000000002</v>
      </c>
      <c r="AE33" s="389">
        <f t="shared" si="9"/>
        <v>-1.2466269977248232E-2</v>
      </c>
      <c r="AF33" s="390">
        <f t="shared" si="10"/>
        <v>-6.7280701227511758E-2</v>
      </c>
      <c r="AG33" s="391">
        <f t="shared" si="11"/>
        <v>-4.9317298657632999E-2</v>
      </c>
      <c r="AI33" s="403">
        <f t="shared" si="28"/>
        <v>2.3619136897191471</v>
      </c>
      <c r="AJ33" s="404">
        <f t="shared" si="29"/>
        <v>2.0410799354540075</v>
      </c>
      <c r="AK33" s="405">
        <f t="shared" si="30"/>
        <v>2.1361723809010975</v>
      </c>
      <c r="AL33" s="404">
        <f t="shared" si="31"/>
        <v>2.4410666313375433</v>
      </c>
      <c r="AM33" s="404">
        <f t="shared" si="32"/>
        <v>2.1508596236396578</v>
      </c>
      <c r="AN33" s="405">
        <f t="shared" si="33"/>
        <v>2.2415773219086885</v>
      </c>
      <c r="AO33" s="389">
        <f t="shared" si="34"/>
        <v>3.3512207479439379E-2</v>
      </c>
      <c r="AP33" s="390">
        <f t="shared" si="35"/>
        <v>5.3785099877154727E-2</v>
      </c>
      <c r="AQ33" s="391">
        <f t="shared" si="36"/>
        <v>4.9342900390430218E-2</v>
      </c>
    </row>
    <row r="36" spans="1:43" ht="15.75" thickBot="1"/>
    <row r="37" spans="1:43">
      <c r="A37" s="484" t="s">
        <v>2</v>
      </c>
      <c r="B37" s="431" t="s">
        <v>136</v>
      </c>
      <c r="C37" s="493"/>
      <c r="D37" s="493"/>
      <c r="E37" s="493"/>
      <c r="F37" s="493"/>
      <c r="G37" s="508"/>
      <c r="H37" s="494" t="s">
        <v>138</v>
      </c>
      <c r="I37" s="493"/>
      <c r="J37" s="493"/>
      <c r="K37" s="493"/>
      <c r="L37" s="493"/>
      <c r="M37" s="508"/>
      <c r="N37" s="509" t="s">
        <v>156</v>
      </c>
      <c r="O37" s="487"/>
      <c r="P37" s="510"/>
      <c r="R37" s="494" t="s">
        <v>137</v>
      </c>
      <c r="S37" s="493"/>
      <c r="T37" s="493"/>
      <c r="U37" s="493"/>
      <c r="V37" s="493"/>
      <c r="W37" s="508"/>
      <c r="X37" s="493" t="s">
        <v>139</v>
      </c>
      <c r="Y37" s="493"/>
      <c r="Z37" s="493"/>
      <c r="AA37" s="493"/>
      <c r="AB37" s="493"/>
      <c r="AC37" s="432"/>
      <c r="AE37" s="487" t="s">
        <v>156</v>
      </c>
      <c r="AF37" s="487"/>
      <c r="AG37" s="487"/>
      <c r="AI37" s="502" t="s">
        <v>142</v>
      </c>
      <c r="AJ37" s="503"/>
      <c r="AK37" s="503"/>
      <c r="AL37" s="503"/>
      <c r="AM37" s="503"/>
      <c r="AN37" s="504"/>
      <c r="AO37" s="487" t="s">
        <v>156</v>
      </c>
      <c r="AP37" s="487"/>
      <c r="AQ37" s="487"/>
    </row>
    <row r="38" spans="1:43" ht="15" customHeight="1">
      <c r="A38" s="485"/>
      <c r="B38" s="513" t="str">
        <f>B5</f>
        <v>jan-mar 2025</v>
      </c>
      <c r="C38" s="489"/>
      <c r="D38" s="490"/>
      <c r="E38" s="514" t="str">
        <f>E5</f>
        <v>jan-mar 2026</v>
      </c>
      <c r="F38" s="497"/>
      <c r="G38" s="511"/>
      <c r="H38" s="515" t="str">
        <f>B38</f>
        <v>jan-mar 2025</v>
      </c>
      <c r="I38" s="489"/>
      <c r="J38" s="490"/>
      <c r="K38" s="513" t="str">
        <f>E38</f>
        <v>jan-mar 2026</v>
      </c>
      <c r="L38" s="489"/>
      <c r="M38" s="490"/>
      <c r="N38" s="495" t="s">
        <v>140</v>
      </c>
      <c r="O38" s="489"/>
      <c r="P38" s="499"/>
      <c r="R38" s="513" t="str">
        <f>B38</f>
        <v>jan-mar 2025</v>
      </c>
      <c r="S38" s="489"/>
      <c r="T38" s="490"/>
      <c r="U38" s="513" t="str">
        <f>K38</f>
        <v>jan-mar 2026</v>
      </c>
      <c r="V38" s="489"/>
      <c r="W38" s="490"/>
      <c r="X38" s="513" t="str">
        <f>H38</f>
        <v>jan-mar 2025</v>
      </c>
      <c r="Y38" s="489"/>
      <c r="Z38" s="490"/>
      <c r="AA38" s="513" t="str">
        <f>U38</f>
        <v>jan-mar 2026</v>
      </c>
      <c r="AB38" s="489"/>
      <c r="AC38" s="490"/>
      <c r="AE38" s="488" t="s">
        <v>141</v>
      </c>
      <c r="AF38" s="489"/>
      <c r="AG38" s="499"/>
      <c r="AI38" s="516" t="str">
        <f>X38</f>
        <v>jan-mar 2025</v>
      </c>
      <c r="AJ38" s="506"/>
      <c r="AK38" s="506"/>
      <c r="AL38" s="517" t="str">
        <f>AA38</f>
        <v>jan-mar 2026</v>
      </c>
      <c r="AM38" s="506"/>
      <c r="AN38" s="507"/>
      <c r="AO38" s="489" t="s">
        <v>142</v>
      </c>
      <c r="AP38" s="489"/>
      <c r="AQ38" s="499"/>
    </row>
    <row r="39" spans="1:43" ht="18.75" customHeight="1" thickBot="1">
      <c r="A39" s="48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186</v>
      </c>
      <c r="B40" s="39">
        <v>23787.65</v>
      </c>
      <c r="C40" s="370">
        <v>17245.91</v>
      </c>
      <c r="D40" s="375">
        <v>41033.56</v>
      </c>
      <c r="E40" s="39">
        <v>24715.79</v>
      </c>
      <c r="F40" s="379">
        <v>19692.59</v>
      </c>
      <c r="G40" s="377">
        <v>44408.380000000005</v>
      </c>
      <c r="H40" s="345">
        <f>B40/$B$63</f>
        <v>0.24488458249333611</v>
      </c>
      <c r="I40" s="323">
        <f>C40/$C$63</f>
        <v>9.3907246861038865E-2</v>
      </c>
      <c r="J40" s="398">
        <f>D40/$D$63</f>
        <v>0.14613791152033459</v>
      </c>
      <c r="K40" s="323">
        <f>E40/$E$63</f>
        <v>0.27193348817404944</v>
      </c>
      <c r="L40" s="323">
        <f>F40/$F$63</f>
        <v>0.14563146787861864</v>
      </c>
      <c r="M40" s="399">
        <f>G40/$G$63</f>
        <v>0.19640063795164836</v>
      </c>
      <c r="N40" s="392">
        <f t="shared" ref="N40:N63" si="51">(E40-B40)/B40</f>
        <v>3.9017725584494449E-2</v>
      </c>
      <c r="O40" s="393">
        <f t="shared" ref="O40:O63" si="52">(F40-C40)/C40</f>
        <v>0.14187015935952352</v>
      </c>
      <c r="P40" s="382">
        <f t="shared" ref="P40:P63" si="53">(G40-D40)/D40</f>
        <v>8.2245362088982948E-2</v>
      </c>
      <c r="R40" s="401">
        <v>5192.4880000000003</v>
      </c>
      <c r="S40" s="369">
        <v>3921.7960000000003</v>
      </c>
      <c r="T40" s="374">
        <v>9114.2839999999997</v>
      </c>
      <c r="U40" s="39">
        <v>5217.7</v>
      </c>
      <c r="V40" s="112">
        <v>4696.902000000001</v>
      </c>
      <c r="W40" s="380">
        <v>9914.6020000000008</v>
      </c>
      <c r="X40" s="345">
        <f>R40/$R$63</f>
        <v>0.2683028987320985</v>
      </c>
      <c r="Y40" s="323">
        <f>S40/$S$63</f>
        <v>0.11823070633467975</v>
      </c>
      <c r="Z40" s="398">
        <f>T40/$T$63</f>
        <v>0.17352678371179164</v>
      </c>
      <c r="AA40" s="323">
        <f>U40/$U$63</f>
        <v>0.27246529262042402</v>
      </c>
      <c r="AB40" s="323">
        <f>V40/$V$63</f>
        <v>0.16254033875469909</v>
      </c>
      <c r="AC40" s="399">
        <f>W40/$W$63</f>
        <v>0.20635300984970889</v>
      </c>
      <c r="AE40" s="392">
        <f t="shared" ref="AE40:AE63" si="54">(U40-R40)/R40</f>
        <v>4.8554758335502234E-3</v>
      </c>
      <c r="AF40" s="393">
        <f t="shared" ref="AF40:AF63" si="55">(V40-S40)/S40</f>
        <v>0.19764057079970518</v>
      </c>
      <c r="AG40" s="382">
        <f t="shared" ref="AG40:AG63" si="56">(W40-T40)/T40</f>
        <v>8.7809201468815448E-2</v>
      </c>
      <c r="AI40" s="27">
        <f t="shared" ref="AI40:AI63" si="57">(R40/B40)*10</f>
        <v>2.1828503446115946</v>
      </c>
      <c r="AJ40" s="28">
        <f t="shared" ref="AJ40:AJ63" si="58">(S40/C40)*10</f>
        <v>2.2740441066896446</v>
      </c>
      <c r="AK40" s="406">
        <f t="shared" ref="AK40:AK63" si="59">(T40/D40)*10</f>
        <v>2.2211779821200013</v>
      </c>
      <c r="AL40" s="28">
        <f t="shared" ref="AL40:AL63" si="60">(U40/E40)*10</f>
        <v>2.1110795972938758</v>
      </c>
      <c r="AM40" s="28">
        <f t="shared" ref="AM40:AM63" si="61">(V40/F40)*10</f>
        <v>2.385111354067698</v>
      </c>
      <c r="AN40" s="402">
        <f t="shared" ref="AN40:AN63" si="62">(W40/G40)*10</f>
        <v>2.2325970909094184</v>
      </c>
      <c r="AO40" s="383">
        <f t="shared" ref="AO40:AO51" si="63">(AL40-AI40)/AI40</f>
        <v>-3.2879371458004937E-2</v>
      </c>
      <c r="AP40" s="381">
        <f t="shared" ref="AP40:AP51" si="64">(AM40-AJ40)/AJ40</f>
        <v>4.8841289863869625E-2</v>
      </c>
      <c r="AQ40" s="382">
        <f t="shared" ref="AQ40:AQ51" si="65">(AN40-AK40)/AK40</f>
        <v>5.1410147594377559E-3</v>
      </c>
    </row>
    <row r="41" spans="1:43" ht="19.5" customHeight="1">
      <c r="A41" s="8" t="s">
        <v>187</v>
      </c>
      <c r="B41" s="19">
        <v>19479.539999999997</v>
      </c>
      <c r="C41" s="371">
        <v>21046.2</v>
      </c>
      <c r="D41" s="375">
        <v>40525.74</v>
      </c>
      <c r="E41" s="19">
        <v>17630.28</v>
      </c>
      <c r="F41" s="369">
        <v>21788.710000000003</v>
      </c>
      <c r="G41" s="377">
        <v>39418.990000000005</v>
      </c>
      <c r="H41" s="345">
        <f t="shared" ref="H41:H62" si="66">B41/$B$63</f>
        <v>0.20053426967616556</v>
      </c>
      <c r="I41" s="323">
        <f t="shared" ref="I41:I62" si="67">C41/$C$63</f>
        <v>0.1146005458040078</v>
      </c>
      <c r="J41" s="399">
        <f t="shared" ref="J41:J62" si="68">D41/$D$63</f>
        <v>0.14432934910878034</v>
      </c>
      <c r="K41" s="323">
        <f t="shared" ref="K41:K62" si="69">E41/$E$63</f>
        <v>0.19397573526418455</v>
      </c>
      <c r="L41" s="323">
        <f t="shared" ref="L41:L62" si="70">F41/$F$63</f>
        <v>0.16113278245682955</v>
      </c>
      <c r="M41" s="399">
        <f t="shared" ref="M41:M62" si="71">G41/$G$63</f>
        <v>0.17433454639438881</v>
      </c>
      <c r="N41" s="394">
        <f t="shared" si="51"/>
        <v>-9.4933453254029548E-2</v>
      </c>
      <c r="O41" s="395">
        <f t="shared" si="52"/>
        <v>3.5280003040929098E-2</v>
      </c>
      <c r="P41" s="386">
        <f t="shared" si="53"/>
        <v>-2.7309803596430138E-2</v>
      </c>
      <c r="R41" s="401">
        <v>3582.6040000000007</v>
      </c>
      <c r="S41" s="369">
        <v>4157.1030000000001</v>
      </c>
      <c r="T41" s="374">
        <v>7739.7070000000003</v>
      </c>
      <c r="U41" s="19">
        <v>3028.1740000000004</v>
      </c>
      <c r="V41" s="119">
        <v>4305.2799999999988</v>
      </c>
      <c r="W41" s="375">
        <v>7333.4539999999997</v>
      </c>
      <c r="X41" s="345">
        <f t="shared" ref="X41:X62" si="72">R41/$R$63</f>
        <v>0.18511800859418667</v>
      </c>
      <c r="Y41" s="323">
        <f t="shared" ref="Y41:Y62" si="73">S41/$S$63</f>
        <v>0.12532452580297807</v>
      </c>
      <c r="Z41" s="399">
        <f t="shared" ref="Z41:Z62" si="74">T41/$T$63</f>
        <v>0.14735622267000237</v>
      </c>
      <c r="AA41" s="323">
        <f t="shared" ref="AA41:AA62" si="75">U41/$U$63</f>
        <v>0.15812950438230639</v>
      </c>
      <c r="AB41" s="323">
        <f t="shared" ref="AB41:AB62" si="76">V41/$V$63</f>
        <v>0.14898792217377127</v>
      </c>
      <c r="AC41" s="399">
        <f t="shared" ref="AC41:AC62" si="77">W41/$W$63</f>
        <v>0.1526314728008635</v>
      </c>
      <c r="AE41" s="394">
        <f t="shared" si="54"/>
        <v>-0.15475614943767163</v>
      </c>
      <c r="AF41" s="395">
        <f t="shared" si="55"/>
        <v>3.5644293634292626E-2</v>
      </c>
      <c r="AG41" s="386">
        <f t="shared" si="56"/>
        <v>-5.248945470416394E-2</v>
      </c>
      <c r="AI41" s="27">
        <f t="shared" si="57"/>
        <v>1.8391625264251625</v>
      </c>
      <c r="AJ41" s="28">
        <f t="shared" si="58"/>
        <v>1.9752273569575505</v>
      </c>
      <c r="AK41" s="402">
        <f t="shared" si="59"/>
        <v>1.9098249655650954</v>
      </c>
      <c r="AL41" s="28">
        <f t="shared" si="60"/>
        <v>1.7175983591865815</v>
      </c>
      <c r="AM41" s="28">
        <f t="shared" si="61"/>
        <v>1.9759223928355549</v>
      </c>
      <c r="AN41" s="402">
        <f t="shared" si="62"/>
        <v>1.8603860728039958</v>
      </c>
      <c r="AO41" s="384">
        <f t="shared" si="63"/>
        <v>-6.6097566415116688E-2</v>
      </c>
      <c r="AP41" s="385">
        <f t="shared" si="64"/>
        <v>3.5187639314343213E-4</v>
      </c>
      <c r="AQ41" s="386">
        <f t="shared" si="65"/>
        <v>-2.5886609324154049E-2</v>
      </c>
    </row>
    <row r="42" spans="1:43" ht="19.5" customHeight="1">
      <c r="A42" s="8" t="s">
        <v>179</v>
      </c>
      <c r="B42" s="19">
        <v>9229.15</v>
      </c>
      <c r="C42" s="371">
        <v>28719.539999999997</v>
      </c>
      <c r="D42" s="375">
        <v>37948.689999999995</v>
      </c>
      <c r="E42" s="19">
        <v>8003.8600000000015</v>
      </c>
      <c r="F42" s="369">
        <v>23818.77</v>
      </c>
      <c r="G42" s="377">
        <v>31822.63</v>
      </c>
      <c r="H42" s="345">
        <f t="shared" si="66"/>
        <v>9.501050101705602E-2</v>
      </c>
      <c r="I42" s="323">
        <f t="shared" si="67"/>
        <v>0.15638333567294968</v>
      </c>
      <c r="J42" s="399">
        <f t="shared" si="68"/>
        <v>0.13515138100453888</v>
      </c>
      <c r="K42" s="323">
        <f t="shared" si="69"/>
        <v>8.8061824795272484E-2</v>
      </c>
      <c r="L42" s="323">
        <f t="shared" si="70"/>
        <v>0.17614556735113079</v>
      </c>
      <c r="M42" s="399">
        <f t="shared" si="71"/>
        <v>0.14073886129823387</v>
      </c>
      <c r="N42" s="394">
        <f t="shared" si="51"/>
        <v>-0.13276303884973137</v>
      </c>
      <c r="O42" s="395">
        <f t="shared" si="52"/>
        <v>-0.17064235708510642</v>
      </c>
      <c r="P42" s="386">
        <f t="shared" si="53"/>
        <v>-0.16143007835053055</v>
      </c>
      <c r="R42" s="401">
        <v>2281.8450000000003</v>
      </c>
      <c r="S42" s="369">
        <v>4839.4589999999989</v>
      </c>
      <c r="T42" s="374">
        <v>7121.3039999999992</v>
      </c>
      <c r="U42" s="19">
        <v>1980.9160000000002</v>
      </c>
      <c r="V42" s="119">
        <v>4421.3200000000006</v>
      </c>
      <c r="W42" s="375">
        <v>6402.2360000000008</v>
      </c>
      <c r="X42" s="345">
        <f t="shared" si="72"/>
        <v>0.1179060265439892</v>
      </c>
      <c r="Y42" s="323">
        <f t="shared" si="73"/>
        <v>0.14589556821612412</v>
      </c>
      <c r="Z42" s="399">
        <f t="shared" si="74"/>
        <v>0.13558245265935498</v>
      </c>
      <c r="AA42" s="323">
        <f t="shared" si="75"/>
        <v>0.10344229403692813</v>
      </c>
      <c r="AB42" s="323">
        <f t="shared" si="76"/>
        <v>0.15300358630921534</v>
      </c>
      <c r="AC42" s="399">
        <f t="shared" si="77"/>
        <v>0.1332499951453584</v>
      </c>
      <c r="AE42" s="394">
        <f t="shared" si="54"/>
        <v>-0.13187968507939848</v>
      </c>
      <c r="AF42" s="395">
        <f t="shared" si="55"/>
        <v>-8.6402013117581611E-2</v>
      </c>
      <c r="AG42" s="386">
        <f t="shared" si="56"/>
        <v>-0.10097420360091333</v>
      </c>
      <c r="AI42" s="27">
        <f t="shared" si="57"/>
        <v>2.4724324558599657</v>
      </c>
      <c r="AJ42" s="28">
        <f t="shared" si="58"/>
        <v>1.6850753876977138</v>
      </c>
      <c r="AK42" s="402">
        <f t="shared" si="59"/>
        <v>1.8765612198998174</v>
      </c>
      <c r="AL42" s="28">
        <f t="shared" si="60"/>
        <v>2.4749508362215229</v>
      </c>
      <c r="AM42" s="28">
        <f t="shared" si="61"/>
        <v>1.8562335502630911</v>
      </c>
      <c r="AN42" s="402">
        <f t="shared" si="62"/>
        <v>2.0118500576476555</v>
      </c>
      <c r="AO42" s="384">
        <f t="shared" si="63"/>
        <v>1.0185840893603753E-3</v>
      </c>
      <c r="AP42" s="385">
        <f t="shared" si="64"/>
        <v>0.10157300012507299</v>
      </c>
      <c r="AQ42" s="386">
        <f t="shared" si="65"/>
        <v>7.2094017670822713E-2</v>
      </c>
    </row>
    <row r="43" spans="1:43" ht="19.5" customHeight="1">
      <c r="A43" s="8" t="s">
        <v>192</v>
      </c>
      <c r="B43" s="19">
        <v>7423.1799999999985</v>
      </c>
      <c r="C43" s="371">
        <v>14924.800000000001</v>
      </c>
      <c r="D43" s="375">
        <v>22347.98</v>
      </c>
      <c r="E43" s="19">
        <v>6151.33</v>
      </c>
      <c r="F43" s="369">
        <v>15379.38</v>
      </c>
      <c r="G43" s="377">
        <v>21530.71</v>
      </c>
      <c r="H43" s="345">
        <f t="shared" si="66"/>
        <v>7.6418743973149184E-2</v>
      </c>
      <c r="I43" s="323">
        <f t="shared" si="67"/>
        <v>8.1268363220707573E-2</v>
      </c>
      <c r="J43" s="399">
        <f t="shared" si="68"/>
        <v>7.9590635662570033E-2</v>
      </c>
      <c r="K43" s="323">
        <f t="shared" si="69"/>
        <v>6.7679512724848179E-2</v>
      </c>
      <c r="L43" s="323">
        <f t="shared" si="70"/>
        <v>0.11373423630223702</v>
      </c>
      <c r="M43" s="399">
        <f t="shared" si="71"/>
        <v>9.5221784256753664E-2</v>
      </c>
      <c r="N43" s="394">
        <f t="shared" si="51"/>
        <v>-0.17133492654091625</v>
      </c>
      <c r="O43" s="395">
        <f t="shared" si="52"/>
        <v>3.0458029588336061E-2</v>
      </c>
      <c r="P43" s="386">
        <f t="shared" si="53"/>
        <v>-3.6570195606045845E-2</v>
      </c>
      <c r="R43" s="401">
        <v>1726.0250000000001</v>
      </c>
      <c r="S43" s="369">
        <v>3470.0719999999997</v>
      </c>
      <c r="T43" s="374">
        <v>5196.0969999999998</v>
      </c>
      <c r="U43" s="19">
        <v>1680.973</v>
      </c>
      <c r="V43" s="119">
        <v>3093.4610000000002</v>
      </c>
      <c r="W43" s="375">
        <v>4774.4340000000002</v>
      </c>
      <c r="X43" s="345">
        <f t="shared" si="72"/>
        <v>8.9186053156804668E-2</v>
      </c>
      <c r="Y43" s="323">
        <f t="shared" si="73"/>
        <v>0.1046125457806053</v>
      </c>
      <c r="Z43" s="399">
        <f t="shared" si="74"/>
        <v>9.8928451238132292E-2</v>
      </c>
      <c r="AA43" s="323">
        <f t="shared" si="75"/>
        <v>8.7779443113255265E-2</v>
      </c>
      <c r="AB43" s="323">
        <f t="shared" si="76"/>
        <v>0.10705188204149249</v>
      </c>
      <c r="AC43" s="399">
        <f t="shared" si="77"/>
        <v>9.9370486705243941E-2</v>
      </c>
      <c r="AE43" s="394">
        <f t="shared" si="54"/>
        <v>-2.6101591807766476E-2</v>
      </c>
      <c r="AF43" s="395">
        <f t="shared" si="55"/>
        <v>-0.10853117745107291</v>
      </c>
      <c r="AG43" s="386">
        <f t="shared" si="56"/>
        <v>-8.1149947739620643E-2</v>
      </c>
      <c r="AI43" s="27">
        <f t="shared" si="57"/>
        <v>2.325182738395136</v>
      </c>
      <c r="AJ43" s="28">
        <f t="shared" si="58"/>
        <v>2.325037521440823</v>
      </c>
      <c r="AK43" s="402">
        <f t="shared" si="59"/>
        <v>2.3250857571914776</v>
      </c>
      <c r="AL43" s="28">
        <f t="shared" si="60"/>
        <v>2.7326984570816393</v>
      </c>
      <c r="AM43" s="28">
        <f t="shared" si="61"/>
        <v>2.0114341410381957</v>
      </c>
      <c r="AN43" s="402">
        <f t="shared" si="62"/>
        <v>2.2174995622531726</v>
      </c>
      <c r="AO43" s="384">
        <f t="shared" si="63"/>
        <v>0.17526180284985884</v>
      </c>
      <c r="AP43" s="385">
        <f t="shared" si="64"/>
        <v>-0.13488099762290615</v>
      </c>
      <c r="AQ43" s="386">
        <f t="shared" si="65"/>
        <v>-4.6271925500184885E-2</v>
      </c>
    </row>
    <row r="44" spans="1:43" ht="19.5" customHeight="1">
      <c r="A44" s="8" t="s">
        <v>191</v>
      </c>
      <c r="B44" s="19">
        <v>18514.819999999996</v>
      </c>
      <c r="C44" s="371">
        <v>50172.2</v>
      </c>
      <c r="D44" s="375">
        <v>68687.01999999999</v>
      </c>
      <c r="E44" s="19">
        <v>10780.789999999999</v>
      </c>
      <c r="F44" s="369">
        <v>15121.210000000003</v>
      </c>
      <c r="G44" s="377">
        <v>25902</v>
      </c>
      <c r="H44" s="345">
        <f t="shared" si="66"/>
        <v>0.19060285339826624</v>
      </c>
      <c r="I44" s="323">
        <f t="shared" si="67"/>
        <v>0.27319713317310679</v>
      </c>
      <c r="J44" s="399">
        <f t="shared" si="68"/>
        <v>0.24462361177912548</v>
      </c>
      <c r="K44" s="323">
        <f t="shared" si="69"/>
        <v>0.11861477338866813</v>
      </c>
      <c r="L44" s="323">
        <f t="shared" si="70"/>
        <v>0.11182500668529874</v>
      </c>
      <c r="M44" s="399">
        <f t="shared" si="71"/>
        <v>0.11455426485324606</v>
      </c>
      <c r="N44" s="394">
        <f t="shared" si="51"/>
        <v>-0.41772104724755621</v>
      </c>
      <c r="O44" s="395">
        <f t="shared" si="52"/>
        <v>-0.69861377416178672</v>
      </c>
      <c r="P44" s="386">
        <f t="shared" si="53"/>
        <v>-0.62289818367429528</v>
      </c>
      <c r="R44" s="401">
        <v>2260.2190000000001</v>
      </c>
      <c r="S44" s="369">
        <v>3699.2219999999998</v>
      </c>
      <c r="T44" s="374">
        <v>5959.4409999999998</v>
      </c>
      <c r="U44" s="19">
        <v>2118.31</v>
      </c>
      <c r="V44" s="119">
        <v>2612.2610000000004</v>
      </c>
      <c r="W44" s="375">
        <v>4730.5709999999999</v>
      </c>
      <c r="X44" s="345">
        <f t="shared" si="72"/>
        <v>0.11678858178764495</v>
      </c>
      <c r="Y44" s="323">
        <f t="shared" si="73"/>
        <v>0.11152074966387508</v>
      </c>
      <c r="Z44" s="399">
        <f t="shared" si="74"/>
        <v>0.11346175184470697</v>
      </c>
      <c r="AA44" s="323">
        <f t="shared" si="75"/>
        <v>0.1106169296837247</v>
      </c>
      <c r="AB44" s="323">
        <f t="shared" si="76"/>
        <v>9.0399541624604687E-2</v>
      </c>
      <c r="AC44" s="399">
        <f t="shared" si="77"/>
        <v>9.8457564323585267E-2</v>
      </c>
      <c r="AE44" s="394">
        <f t="shared" si="54"/>
        <v>-6.2785508837860451E-2</v>
      </c>
      <c r="AF44" s="395">
        <f t="shared" si="55"/>
        <v>-0.29383502801399847</v>
      </c>
      <c r="AG44" s="386">
        <f t="shared" si="56"/>
        <v>-0.20620558203361691</v>
      </c>
      <c r="AI44" s="27">
        <f t="shared" si="57"/>
        <v>1.2207620706007407</v>
      </c>
      <c r="AJ44" s="28">
        <f t="shared" si="58"/>
        <v>0.73730512116271563</v>
      </c>
      <c r="AK44" s="402">
        <f t="shared" si="59"/>
        <v>0.86762258720788887</v>
      </c>
      <c r="AL44" s="28">
        <f t="shared" si="60"/>
        <v>1.9648931108017131</v>
      </c>
      <c r="AM44" s="28">
        <f t="shared" si="61"/>
        <v>1.727547597050765</v>
      </c>
      <c r="AN44" s="402">
        <f t="shared" si="62"/>
        <v>1.8263342599027101</v>
      </c>
      <c r="AO44" s="384">
        <f t="shared" si="63"/>
        <v>0.60956271342439672</v>
      </c>
      <c r="AP44" s="385">
        <f t="shared" si="64"/>
        <v>1.3430565548309994</v>
      </c>
      <c r="AQ44" s="386">
        <f t="shared" si="65"/>
        <v>1.104986991844078</v>
      </c>
    </row>
    <row r="45" spans="1:43" ht="19.5" customHeight="1">
      <c r="A45" s="8" t="s">
        <v>185</v>
      </c>
      <c r="B45" s="19">
        <v>3457.1899999999996</v>
      </c>
      <c r="C45" s="371">
        <v>6442.2699999999995</v>
      </c>
      <c r="D45" s="375">
        <v>9899.4599999999991</v>
      </c>
      <c r="E45" s="19">
        <v>8652.7199999999975</v>
      </c>
      <c r="F45" s="369">
        <v>8757.35</v>
      </c>
      <c r="G45" s="377">
        <v>17410.07</v>
      </c>
      <c r="H45" s="345">
        <f t="shared" si="66"/>
        <v>3.5590423171273186E-2</v>
      </c>
      <c r="I45" s="323">
        <f t="shared" si="67"/>
        <v>3.507938051604495E-2</v>
      </c>
      <c r="J45" s="399">
        <f t="shared" si="68"/>
        <v>3.5256175910135301E-2</v>
      </c>
      <c r="K45" s="323">
        <f t="shared" si="69"/>
        <v>9.5200854667941426E-2</v>
      </c>
      <c r="L45" s="323">
        <f t="shared" si="70"/>
        <v>6.476272218264946E-2</v>
      </c>
      <c r="M45" s="399">
        <f t="shared" si="71"/>
        <v>7.6997829121054503E-2</v>
      </c>
      <c r="N45" s="394">
        <f t="shared" si="51"/>
        <v>1.5028187632152119</v>
      </c>
      <c r="O45" s="395">
        <f t="shared" si="52"/>
        <v>0.35935780400386835</v>
      </c>
      <c r="P45" s="386">
        <f t="shared" si="53"/>
        <v>0.75868885777608086</v>
      </c>
      <c r="R45" s="401">
        <v>917.03800000000001</v>
      </c>
      <c r="S45" s="369">
        <v>1873.0989999999999</v>
      </c>
      <c r="T45" s="374">
        <v>2790.1369999999997</v>
      </c>
      <c r="U45" s="19">
        <v>1956.2879999999998</v>
      </c>
      <c r="V45" s="119">
        <v>2268.0659999999998</v>
      </c>
      <c r="W45" s="375">
        <v>4224.3539999999994</v>
      </c>
      <c r="X45" s="345">
        <f t="shared" si="72"/>
        <v>4.7384597450679938E-2</v>
      </c>
      <c r="Y45" s="323">
        <f t="shared" si="73"/>
        <v>5.6468469498357966E-2</v>
      </c>
      <c r="Z45" s="399">
        <f t="shared" si="74"/>
        <v>5.3121397108677672E-2</v>
      </c>
      <c r="AA45" s="323">
        <f t="shared" si="75"/>
        <v>0.10215623404370201</v>
      </c>
      <c r="AB45" s="323">
        <f t="shared" si="76"/>
        <v>7.8488377223543362E-2</v>
      </c>
      <c r="AC45" s="399">
        <f t="shared" si="77"/>
        <v>8.7921649559977985E-2</v>
      </c>
      <c r="AE45" s="394">
        <f t="shared" si="54"/>
        <v>1.1332681960834772</v>
      </c>
      <c r="AF45" s="395">
        <f t="shared" si="55"/>
        <v>0.21086285348505332</v>
      </c>
      <c r="AG45" s="386">
        <f t="shared" si="56"/>
        <v>0.51403103145114371</v>
      </c>
      <c r="AI45" s="27">
        <f t="shared" si="57"/>
        <v>2.6525530850199153</v>
      </c>
      <c r="AJ45" s="28">
        <f t="shared" si="58"/>
        <v>2.9075139663503702</v>
      </c>
      <c r="AK45" s="402">
        <f t="shared" si="59"/>
        <v>2.818473936962218</v>
      </c>
      <c r="AL45" s="28">
        <f t="shared" si="60"/>
        <v>2.2608936842981171</v>
      </c>
      <c r="AM45" s="28">
        <f t="shared" si="61"/>
        <v>2.5898999126448063</v>
      </c>
      <c r="AN45" s="402">
        <f t="shared" si="62"/>
        <v>2.4263854194727532</v>
      </c>
      <c r="AO45" s="384">
        <f t="shared" si="63"/>
        <v>-0.14765374647303528</v>
      </c>
      <c r="AP45" s="385">
        <f t="shared" si="64"/>
        <v>-0.10923904661556826</v>
      </c>
      <c r="AQ45" s="386">
        <f t="shared" si="65"/>
        <v>-0.13911376378099921</v>
      </c>
    </row>
    <row r="46" spans="1:43" ht="19.5" customHeight="1">
      <c r="A46" s="8" t="s">
        <v>196</v>
      </c>
      <c r="B46" s="19">
        <v>3232.5400000000004</v>
      </c>
      <c r="C46" s="371">
        <v>12018.500000000002</v>
      </c>
      <c r="D46" s="375">
        <v>15251.040000000003</v>
      </c>
      <c r="E46" s="19">
        <v>2102.88</v>
      </c>
      <c r="F46" s="369">
        <v>9246.09</v>
      </c>
      <c r="G46" s="377">
        <v>11348.970000000001</v>
      </c>
      <c r="H46" s="345">
        <f t="shared" si="66"/>
        <v>3.3277739007132219E-2</v>
      </c>
      <c r="I46" s="323">
        <f t="shared" si="67"/>
        <v>6.5443009177213365E-2</v>
      </c>
      <c r="J46" s="399">
        <f t="shared" si="68"/>
        <v>5.4315422159644064E-2</v>
      </c>
      <c r="K46" s="323">
        <f t="shared" si="69"/>
        <v>2.3136767775233769E-2</v>
      </c>
      <c r="L46" s="323">
        <f t="shared" si="70"/>
        <v>6.8377072738416672E-2</v>
      </c>
      <c r="M46" s="399">
        <f t="shared" si="71"/>
        <v>5.0191989622096519E-2</v>
      </c>
      <c r="N46" s="394">
        <f t="shared" si="51"/>
        <v>-0.34946512649495448</v>
      </c>
      <c r="O46" s="395">
        <f t="shared" si="52"/>
        <v>-0.23067853725506521</v>
      </c>
      <c r="P46" s="386">
        <f t="shared" si="53"/>
        <v>-0.25585599408302651</v>
      </c>
      <c r="R46" s="401">
        <v>611.01400000000001</v>
      </c>
      <c r="S46" s="369">
        <v>2670.9369999999994</v>
      </c>
      <c r="T46" s="374">
        <v>3281.9509999999996</v>
      </c>
      <c r="U46" s="19">
        <v>400.95399999999995</v>
      </c>
      <c r="V46" s="119">
        <v>1819.69</v>
      </c>
      <c r="W46" s="375">
        <v>2220.6440000000002</v>
      </c>
      <c r="X46" s="345">
        <f t="shared" si="72"/>
        <v>3.157192223956886E-2</v>
      </c>
      <c r="Y46" s="323">
        <f t="shared" si="73"/>
        <v>8.0520957256683026E-2</v>
      </c>
      <c r="Z46" s="399">
        <f t="shared" si="74"/>
        <v>6.2485040111729923E-2</v>
      </c>
      <c r="AA46" s="323">
        <f t="shared" si="75"/>
        <v>2.0937587239076502E-2</v>
      </c>
      <c r="AB46" s="323">
        <f t="shared" si="76"/>
        <v>6.29719395951924E-2</v>
      </c>
      <c r="AC46" s="399">
        <f t="shared" si="77"/>
        <v>4.6218352809794777E-2</v>
      </c>
      <c r="AE46" s="394">
        <f t="shared" si="54"/>
        <v>-0.34378917668007614</v>
      </c>
      <c r="AF46" s="395">
        <f t="shared" si="55"/>
        <v>-0.31870725516925319</v>
      </c>
      <c r="AG46" s="386">
        <f t="shared" si="56"/>
        <v>-0.32337685724131759</v>
      </c>
      <c r="AI46" s="27">
        <f t="shared" si="57"/>
        <v>1.8901978011099629</v>
      </c>
      <c r="AJ46" s="28">
        <f t="shared" si="58"/>
        <v>2.2223547031659514</v>
      </c>
      <c r="AK46" s="402">
        <f t="shared" si="59"/>
        <v>2.1519522603048706</v>
      </c>
      <c r="AL46" s="28">
        <f t="shared" si="60"/>
        <v>1.9066898729361634</v>
      </c>
      <c r="AM46" s="28">
        <f t="shared" si="61"/>
        <v>1.9680643385474292</v>
      </c>
      <c r="AN46" s="402">
        <f t="shared" si="62"/>
        <v>1.9566921050985244</v>
      </c>
      <c r="AO46" s="384">
        <f t="shared" si="63"/>
        <v>8.7250507944279746E-3</v>
      </c>
      <c r="AP46" s="385">
        <f t="shared" si="64"/>
        <v>-0.11442384253794494</v>
      </c>
      <c r="AQ46" s="386">
        <f t="shared" si="65"/>
        <v>-9.0736285747660309E-2</v>
      </c>
    </row>
    <row r="47" spans="1:43" ht="19.5" customHeight="1">
      <c r="A47" s="8" t="s">
        <v>188</v>
      </c>
      <c r="B47" s="19">
        <v>2482.0099999999998</v>
      </c>
      <c r="C47" s="371">
        <v>8714.35</v>
      </c>
      <c r="D47" s="375">
        <v>11196.36</v>
      </c>
      <c r="E47" s="19">
        <v>2491.31</v>
      </c>
      <c r="F47" s="369">
        <v>6269.95</v>
      </c>
      <c r="G47" s="377">
        <v>8761.26</v>
      </c>
      <c r="H47" s="345">
        <f t="shared" si="66"/>
        <v>2.5551325271486888E-2</v>
      </c>
      <c r="I47" s="323">
        <f t="shared" si="67"/>
        <v>4.7451286518571306E-2</v>
      </c>
      <c r="J47" s="399">
        <f t="shared" si="68"/>
        <v>3.9874986889507365E-2</v>
      </c>
      <c r="K47" s="323">
        <f t="shared" si="69"/>
        <v>2.7410437555218384E-2</v>
      </c>
      <c r="L47" s="323">
        <f t="shared" si="70"/>
        <v>4.6367797330140161E-2</v>
      </c>
      <c r="M47" s="399">
        <f t="shared" si="71"/>
        <v>3.8747575418429103E-2</v>
      </c>
      <c r="N47" s="394">
        <f t="shared" si="51"/>
        <v>3.7469631468044782E-3</v>
      </c>
      <c r="O47" s="395">
        <f t="shared" si="52"/>
        <v>-0.28050284874947651</v>
      </c>
      <c r="P47" s="386">
        <f t="shared" si="53"/>
        <v>-0.21749032721348727</v>
      </c>
      <c r="R47" s="401">
        <v>706.89600000000007</v>
      </c>
      <c r="S47" s="369">
        <v>2278.2600000000007</v>
      </c>
      <c r="T47" s="374">
        <v>2985.1560000000009</v>
      </c>
      <c r="U47" s="19">
        <v>549.28399999999999</v>
      </c>
      <c r="V47" s="119">
        <v>1667.1519999999998</v>
      </c>
      <c r="W47" s="375">
        <v>2216.4359999999997</v>
      </c>
      <c r="X47" s="345">
        <f t="shared" si="72"/>
        <v>3.6526275246495613E-2</v>
      </c>
      <c r="Y47" s="323">
        <f t="shared" si="73"/>
        <v>6.8682891464535017E-2</v>
      </c>
      <c r="Z47" s="399">
        <f t="shared" si="74"/>
        <v>5.6834362365486661E-2</v>
      </c>
      <c r="AA47" s="323">
        <f t="shared" si="75"/>
        <v>2.8683294515153609E-2</v>
      </c>
      <c r="AB47" s="323">
        <f t="shared" si="76"/>
        <v>5.7693230737105868E-2</v>
      </c>
      <c r="AC47" s="399">
        <f t="shared" si="77"/>
        <v>4.6130771536693982E-2</v>
      </c>
      <c r="AE47" s="394">
        <f t="shared" si="54"/>
        <v>-0.22296349109345656</v>
      </c>
      <c r="AF47" s="395">
        <f t="shared" si="55"/>
        <v>-0.26823452986050789</v>
      </c>
      <c r="AG47" s="386">
        <f t="shared" si="56"/>
        <v>-0.25751418016344907</v>
      </c>
      <c r="AI47" s="27">
        <f t="shared" si="57"/>
        <v>2.8480787748639216</v>
      </c>
      <c r="AJ47" s="28">
        <f t="shared" si="58"/>
        <v>2.6143774349205628</v>
      </c>
      <c r="AK47" s="402">
        <f t="shared" si="59"/>
        <v>2.6661843670621534</v>
      </c>
      <c r="AL47" s="28">
        <f t="shared" si="60"/>
        <v>2.204799884398168</v>
      </c>
      <c r="AM47" s="28">
        <f t="shared" si="61"/>
        <v>2.658955813044761</v>
      </c>
      <c r="AN47" s="402">
        <f t="shared" si="62"/>
        <v>2.5298142048061578</v>
      </c>
      <c r="AO47" s="384">
        <f t="shared" si="63"/>
        <v>-0.2258641495955423</v>
      </c>
      <c r="AP47" s="385">
        <f t="shared" si="64"/>
        <v>1.7051240394274855E-2</v>
      </c>
      <c r="AQ47" s="386">
        <f t="shared" si="65"/>
        <v>-5.1148061604704698E-2</v>
      </c>
    </row>
    <row r="48" spans="1:43" ht="19.5" customHeight="1">
      <c r="A48" s="8" t="s">
        <v>198</v>
      </c>
      <c r="B48" s="19">
        <v>1633.9600000000003</v>
      </c>
      <c r="C48" s="371">
        <v>9793.0300000000025</v>
      </c>
      <c r="D48" s="375">
        <v>11426.990000000003</v>
      </c>
      <c r="E48" s="19">
        <v>1384.0600000000002</v>
      </c>
      <c r="F48" s="369">
        <v>5591.18</v>
      </c>
      <c r="G48" s="377">
        <v>6975.2400000000007</v>
      </c>
      <c r="H48" s="345">
        <f t="shared" si="66"/>
        <v>1.6820981156642691E-2</v>
      </c>
      <c r="I48" s="323">
        <f t="shared" si="67"/>
        <v>5.3324903454068796E-2</v>
      </c>
      <c r="J48" s="399">
        <f t="shared" si="68"/>
        <v>4.0696358141086193E-2</v>
      </c>
      <c r="K48" s="323">
        <f t="shared" si="69"/>
        <v>1.5228008639099736E-2</v>
      </c>
      <c r="L48" s="323">
        <f t="shared" si="70"/>
        <v>4.1348128944622059E-2</v>
      </c>
      <c r="M48" s="399">
        <f t="shared" si="71"/>
        <v>3.0848717874100692E-2</v>
      </c>
      <c r="N48" s="394">
        <f t="shared" si="51"/>
        <v>-0.15294132047296141</v>
      </c>
      <c r="O48" s="395">
        <f t="shared" si="52"/>
        <v>-0.42906536587756816</v>
      </c>
      <c r="P48" s="386">
        <f t="shared" si="53"/>
        <v>-0.38958203341387376</v>
      </c>
      <c r="R48" s="401">
        <v>377.17199999999997</v>
      </c>
      <c r="S48" s="369">
        <v>2004.8300000000002</v>
      </c>
      <c r="T48" s="374">
        <v>2382.002</v>
      </c>
      <c r="U48" s="19">
        <v>287.03499999999997</v>
      </c>
      <c r="V48" s="119">
        <v>1165.739</v>
      </c>
      <c r="W48" s="375">
        <v>1452.7739999999999</v>
      </c>
      <c r="X48" s="345">
        <f t="shared" si="72"/>
        <v>1.9488988885594544E-2</v>
      </c>
      <c r="Y48" s="323">
        <f t="shared" si="73"/>
        <v>6.0439774782001923E-2</v>
      </c>
      <c r="Z48" s="399">
        <f t="shared" si="74"/>
        <v>4.5350917949786851E-2</v>
      </c>
      <c r="AA48" s="323">
        <f t="shared" si="75"/>
        <v>1.4988802588746649E-2</v>
      </c>
      <c r="AB48" s="323">
        <f t="shared" si="76"/>
        <v>4.0341402047469617E-2</v>
      </c>
      <c r="AC48" s="399">
        <f t="shared" si="77"/>
        <v>3.023664364251847E-2</v>
      </c>
      <c r="AE48" s="394">
        <f t="shared" si="54"/>
        <v>-0.23898115448654728</v>
      </c>
      <c r="AF48" s="395">
        <f t="shared" si="55"/>
        <v>-0.41853473860626589</v>
      </c>
      <c r="AG48" s="386">
        <f t="shared" si="56"/>
        <v>-0.39010378664669471</v>
      </c>
      <c r="AI48" s="27">
        <f t="shared" si="57"/>
        <v>2.3083306812896272</v>
      </c>
      <c r="AJ48" s="28">
        <f t="shared" si="58"/>
        <v>2.0472009173871615</v>
      </c>
      <c r="AK48" s="402">
        <f t="shared" si="59"/>
        <v>2.0845401982499325</v>
      </c>
      <c r="AL48" s="28">
        <f t="shared" si="60"/>
        <v>2.0738624048090397</v>
      </c>
      <c r="AM48" s="28">
        <f t="shared" si="61"/>
        <v>2.0849605986571706</v>
      </c>
      <c r="AN48" s="402">
        <f t="shared" si="62"/>
        <v>2.0827584427202499</v>
      </c>
      <c r="AO48" s="384">
        <f t="shared" si="63"/>
        <v>-0.1015748213118208</v>
      </c>
      <c r="AP48" s="385">
        <f t="shared" si="64"/>
        <v>1.8444541006850359E-2</v>
      </c>
      <c r="AQ48" s="386">
        <f t="shared" si="65"/>
        <v>-8.5474750315608829E-4</v>
      </c>
    </row>
    <row r="49" spans="1:43" ht="19.5" customHeight="1">
      <c r="A49" s="8" t="s">
        <v>193</v>
      </c>
      <c r="B49" s="19">
        <v>2411.0099999999998</v>
      </c>
      <c r="C49" s="371">
        <v>2886.21</v>
      </c>
      <c r="D49" s="375">
        <v>5297.2199999999993</v>
      </c>
      <c r="E49" s="19">
        <v>4501.62</v>
      </c>
      <c r="F49" s="369">
        <v>2151.14</v>
      </c>
      <c r="G49" s="377">
        <v>6652.76</v>
      </c>
      <c r="H49" s="345">
        <f t="shared" si="66"/>
        <v>2.4820407952751037E-2</v>
      </c>
      <c r="I49" s="323">
        <f t="shared" si="67"/>
        <v>1.5715960187824184E-2</v>
      </c>
      <c r="J49" s="399">
        <f t="shared" si="68"/>
        <v>1.8865647232746727E-2</v>
      </c>
      <c r="K49" s="323">
        <f t="shared" si="69"/>
        <v>4.9528711363628852E-2</v>
      </c>
      <c r="L49" s="323">
        <f t="shared" si="70"/>
        <v>1.5908200790876754E-2</v>
      </c>
      <c r="M49" s="399">
        <f t="shared" si="71"/>
        <v>2.9422516834417468E-2</v>
      </c>
      <c r="N49" s="394">
        <f t="shared" si="51"/>
        <v>0.86710963455149515</v>
      </c>
      <c r="O49" s="395">
        <f t="shared" si="52"/>
        <v>-0.2546834776402272</v>
      </c>
      <c r="P49" s="386">
        <f t="shared" si="53"/>
        <v>0.25589648910183099</v>
      </c>
      <c r="R49" s="401">
        <v>364.35700000000003</v>
      </c>
      <c r="S49" s="369">
        <v>788.41099999999972</v>
      </c>
      <c r="T49" s="374">
        <v>1152.7679999999998</v>
      </c>
      <c r="U49" s="19">
        <v>775.58</v>
      </c>
      <c r="V49" s="119">
        <v>478.11000000000007</v>
      </c>
      <c r="W49" s="375">
        <v>1253.69</v>
      </c>
      <c r="X49" s="345">
        <f t="shared" si="72"/>
        <v>1.8826820451646922E-2</v>
      </c>
      <c r="Y49" s="323">
        <f t="shared" si="73"/>
        <v>2.3768291214543324E-2</v>
      </c>
      <c r="Z49" s="399">
        <f t="shared" si="74"/>
        <v>2.1947541178865458E-2</v>
      </c>
      <c r="AA49" s="323">
        <f t="shared" si="75"/>
        <v>4.050034146281857E-2</v>
      </c>
      <c r="AB49" s="323">
        <f t="shared" si="76"/>
        <v>1.6545408305731986E-2</v>
      </c>
      <c r="AC49" s="399">
        <f t="shared" si="77"/>
        <v>2.6093100350218952E-2</v>
      </c>
      <c r="AE49" s="394">
        <f t="shared" si="54"/>
        <v>1.1286265942468512</v>
      </c>
      <c r="AF49" s="395">
        <f t="shared" si="55"/>
        <v>-0.39357771517647488</v>
      </c>
      <c r="AG49" s="386">
        <f t="shared" si="56"/>
        <v>8.7547537752609608E-2</v>
      </c>
      <c r="AI49" s="27">
        <f t="shared" si="57"/>
        <v>1.5112214383183815</v>
      </c>
      <c r="AJ49" s="28">
        <f t="shared" si="58"/>
        <v>2.7316480782756614</v>
      </c>
      <c r="AK49" s="402">
        <f t="shared" si="59"/>
        <v>2.1761754278659371</v>
      </c>
      <c r="AL49" s="28">
        <f t="shared" si="60"/>
        <v>1.7228908703977681</v>
      </c>
      <c r="AM49" s="28">
        <f t="shared" si="61"/>
        <v>2.2225889528343115</v>
      </c>
      <c r="AN49" s="402">
        <f t="shared" si="62"/>
        <v>1.8844659960677976</v>
      </c>
      <c r="AO49" s="384">
        <f t="shared" si="63"/>
        <v>0.14006513321761946</v>
      </c>
      <c r="AP49" s="385">
        <f t="shared" si="64"/>
        <v>-0.18635604252605292</v>
      </c>
      <c r="AQ49" s="386">
        <f t="shared" si="65"/>
        <v>-0.13404683651087992</v>
      </c>
    </row>
    <row r="50" spans="1:43" ht="19.5" customHeight="1">
      <c r="A50" s="8" t="s">
        <v>203</v>
      </c>
      <c r="B50" s="19">
        <v>1043.52</v>
      </c>
      <c r="C50" s="371">
        <v>2068.6600000000003</v>
      </c>
      <c r="D50" s="375">
        <v>3112.1800000000003</v>
      </c>
      <c r="E50" s="19">
        <v>629.39</v>
      </c>
      <c r="F50" s="369">
        <v>2337.0799999999995</v>
      </c>
      <c r="G50" s="377">
        <v>2966.4699999999993</v>
      </c>
      <c r="H50" s="345">
        <f t="shared" si="66"/>
        <v>1.0742631555594861E-2</v>
      </c>
      <c r="I50" s="323">
        <f t="shared" si="67"/>
        <v>1.1264245568459808E-2</v>
      </c>
      <c r="J50" s="399">
        <f t="shared" si="68"/>
        <v>1.1083793009316155E-2</v>
      </c>
      <c r="K50" s="323">
        <f t="shared" si="69"/>
        <v>6.9248127663273139E-3</v>
      </c>
      <c r="L50" s="323">
        <f t="shared" si="70"/>
        <v>1.728327208100925E-2</v>
      </c>
      <c r="M50" s="399">
        <f t="shared" si="71"/>
        <v>1.3119519344421619E-2</v>
      </c>
      <c r="N50" s="394">
        <f t="shared" si="51"/>
        <v>-0.39685870898497394</v>
      </c>
      <c r="O50" s="395">
        <f t="shared" si="52"/>
        <v>0.12975549389459801</v>
      </c>
      <c r="P50" s="386">
        <f t="shared" si="53"/>
        <v>-4.6819271378905118E-2</v>
      </c>
      <c r="R50" s="401">
        <v>284.56499999999994</v>
      </c>
      <c r="S50" s="369">
        <v>659.64700000000005</v>
      </c>
      <c r="T50" s="374">
        <v>944.21199999999999</v>
      </c>
      <c r="U50" s="19">
        <v>229.87799999999999</v>
      </c>
      <c r="V50" s="119">
        <v>792.40199999999982</v>
      </c>
      <c r="W50" s="375">
        <v>1022.2799999999997</v>
      </c>
      <c r="X50" s="345">
        <f t="shared" si="72"/>
        <v>1.470385957130755E-2</v>
      </c>
      <c r="Y50" s="323">
        <f t="shared" si="73"/>
        <v>1.9886432323749755E-2</v>
      </c>
      <c r="Z50" s="399">
        <f t="shared" si="74"/>
        <v>1.7976845082079758E-2</v>
      </c>
      <c r="AA50" s="323">
        <f t="shared" si="75"/>
        <v>1.2004096927189725E-2</v>
      </c>
      <c r="AB50" s="323">
        <f t="shared" si="76"/>
        <v>2.7421753638866859E-2</v>
      </c>
      <c r="AC50" s="399">
        <f t="shared" si="77"/>
        <v>2.1276754720881415E-2</v>
      </c>
      <c r="AE50" s="394">
        <f t="shared" si="54"/>
        <v>-0.19217753413104199</v>
      </c>
      <c r="AF50" s="395">
        <f t="shared" si="55"/>
        <v>0.20125157849577086</v>
      </c>
      <c r="AG50" s="386">
        <f t="shared" si="56"/>
        <v>8.268058444501844E-2</v>
      </c>
      <c r="AI50" s="27">
        <f t="shared" si="57"/>
        <v>2.7269721711131552</v>
      </c>
      <c r="AJ50" s="28">
        <f t="shared" si="58"/>
        <v>3.1887647075884868</v>
      </c>
      <c r="AK50" s="402">
        <f t="shared" si="59"/>
        <v>3.0339247729887084</v>
      </c>
      <c r="AL50" s="28">
        <f t="shared" si="60"/>
        <v>3.6523935874418085</v>
      </c>
      <c r="AM50" s="28">
        <f t="shared" si="61"/>
        <v>3.3905642939052152</v>
      </c>
      <c r="AN50" s="402">
        <f t="shared" si="62"/>
        <v>3.446116090841977</v>
      </c>
      <c r="AO50" s="384">
        <f t="shared" si="63"/>
        <v>0.33935858463524204</v>
      </c>
      <c r="AP50" s="385">
        <f t="shared" si="64"/>
        <v>6.3284564658061551E-2</v>
      </c>
      <c r="AQ50" s="386">
        <f t="shared" si="65"/>
        <v>0.13586075749901352</v>
      </c>
    </row>
    <row r="51" spans="1:43" ht="19.5" customHeight="1">
      <c r="A51" s="8" t="s">
        <v>199</v>
      </c>
      <c r="B51" s="19">
        <v>316.49999999999994</v>
      </c>
      <c r="C51" s="371">
        <v>3378.7700000000004</v>
      </c>
      <c r="D51" s="375">
        <v>3695.2700000000004</v>
      </c>
      <c r="E51" s="19">
        <v>239.37</v>
      </c>
      <c r="F51" s="369">
        <v>1776.9800000000002</v>
      </c>
      <c r="G51" s="377">
        <v>2016.3500000000004</v>
      </c>
      <c r="H51" s="345">
        <f t="shared" si="66"/>
        <v>3.2582441039422077E-3</v>
      </c>
      <c r="I51" s="323">
        <f t="shared" si="67"/>
        <v>1.8398042693987867E-2</v>
      </c>
      <c r="J51" s="399">
        <f t="shared" si="68"/>
        <v>1.3160423816596633E-2</v>
      </c>
      <c r="K51" s="323">
        <f t="shared" si="69"/>
        <v>2.6336491394457636E-3</v>
      </c>
      <c r="L51" s="323">
        <f t="shared" si="70"/>
        <v>1.3141197058941853E-2</v>
      </c>
      <c r="M51" s="399">
        <f t="shared" si="71"/>
        <v>8.9175157106340334E-3</v>
      </c>
      <c r="N51" s="394">
        <f t="shared" si="51"/>
        <v>-0.24369668246445483</v>
      </c>
      <c r="O51" s="395">
        <f t="shared" si="52"/>
        <v>-0.47407488523930308</v>
      </c>
      <c r="P51" s="386">
        <f t="shared" si="53"/>
        <v>-0.45434298440979953</v>
      </c>
      <c r="R51" s="401">
        <v>91.044999999999987</v>
      </c>
      <c r="S51" s="369">
        <v>974.68499999999983</v>
      </c>
      <c r="T51" s="374">
        <v>1065.7299999999998</v>
      </c>
      <c r="U51" s="19">
        <v>79.743999999999986</v>
      </c>
      <c r="V51" s="119">
        <v>573.19399999999996</v>
      </c>
      <c r="W51" s="375">
        <v>652.93799999999999</v>
      </c>
      <c r="X51" s="345">
        <f t="shared" si="72"/>
        <v>4.7044186553852228E-3</v>
      </c>
      <c r="Y51" s="323">
        <f t="shared" si="73"/>
        <v>2.9383908801941076E-2</v>
      </c>
      <c r="Z51" s="399">
        <f t="shared" si="74"/>
        <v>2.0290425359267679E-2</v>
      </c>
      <c r="AA51" s="323">
        <f t="shared" si="75"/>
        <v>4.1641858088282361E-3</v>
      </c>
      <c r="AB51" s="323">
        <f t="shared" si="76"/>
        <v>1.9835872013544455E-2</v>
      </c>
      <c r="AC51" s="399">
        <f t="shared" si="77"/>
        <v>1.3589624832670963E-2</v>
      </c>
      <c r="AE51" s="394">
        <f t="shared" si="54"/>
        <v>-0.12412543247844476</v>
      </c>
      <c r="AF51" s="395">
        <f t="shared" si="55"/>
        <v>-0.41191872245905081</v>
      </c>
      <c r="AG51" s="386">
        <f t="shared" si="56"/>
        <v>-0.38733262646261235</v>
      </c>
      <c r="AI51" s="27">
        <f t="shared" si="57"/>
        <v>2.8766192733017375</v>
      </c>
      <c r="AJ51" s="28">
        <f t="shared" si="58"/>
        <v>2.8847332017272547</v>
      </c>
      <c r="AK51" s="402">
        <f t="shared" si="59"/>
        <v>2.8840382434842371</v>
      </c>
      <c r="AL51" s="28">
        <f t="shared" si="60"/>
        <v>3.3314116221748753</v>
      </c>
      <c r="AM51" s="28">
        <f t="shared" si="61"/>
        <v>3.2256637666152677</v>
      </c>
      <c r="AN51" s="402">
        <f t="shared" si="62"/>
        <v>3.2382175713541788</v>
      </c>
      <c r="AO51" s="384">
        <f t="shared" si="63"/>
        <v>0.15809959736212656</v>
      </c>
      <c r="AP51" s="385">
        <f t="shared" si="64"/>
        <v>0.11818443545624198</v>
      </c>
      <c r="AQ51" s="386">
        <f t="shared" si="65"/>
        <v>0.12280673762566126</v>
      </c>
    </row>
    <row r="52" spans="1:43" ht="19.5" customHeight="1">
      <c r="A52" s="8" t="s">
        <v>207</v>
      </c>
      <c r="B52" s="19">
        <v>1057.29</v>
      </c>
      <c r="C52" s="371">
        <v>1155.51</v>
      </c>
      <c r="D52" s="375">
        <v>2212.8000000000002</v>
      </c>
      <c r="E52" s="19">
        <v>1835.14</v>
      </c>
      <c r="F52" s="369">
        <v>721.7</v>
      </c>
      <c r="G52" s="377">
        <v>2556.84</v>
      </c>
      <c r="H52" s="345">
        <f t="shared" si="66"/>
        <v>1.0884388336989122E-2</v>
      </c>
      <c r="I52" s="323">
        <f t="shared" si="67"/>
        <v>6.2919708394859426E-3</v>
      </c>
      <c r="J52" s="399">
        <f t="shared" si="68"/>
        <v>7.8807193578182451E-3</v>
      </c>
      <c r="K52" s="323">
        <f t="shared" si="69"/>
        <v>2.0190979996501227E-2</v>
      </c>
      <c r="L52" s="323">
        <f t="shared" si="70"/>
        <v>5.3371461228817066E-3</v>
      </c>
      <c r="M52" s="399">
        <f t="shared" si="71"/>
        <v>1.1307888446736688E-2</v>
      </c>
      <c r="N52" s="394">
        <f t="shared" si="51"/>
        <v>0.73570165233758023</v>
      </c>
      <c r="O52" s="395">
        <f t="shared" si="52"/>
        <v>-0.37542730049934658</v>
      </c>
      <c r="P52" s="386">
        <f t="shared" si="53"/>
        <v>0.15547722342733186</v>
      </c>
      <c r="R52" s="401">
        <v>240.76299999999995</v>
      </c>
      <c r="S52" s="369">
        <v>302.23899999999992</v>
      </c>
      <c r="T52" s="374">
        <v>543.00199999999984</v>
      </c>
      <c r="U52" s="19">
        <v>400.30599999999993</v>
      </c>
      <c r="V52" s="119">
        <v>169.495</v>
      </c>
      <c r="W52" s="375">
        <v>569.80099999999993</v>
      </c>
      <c r="X52" s="345">
        <f t="shared" si="72"/>
        <v>1.2440550812526908E-2</v>
      </c>
      <c r="Y52" s="323">
        <f t="shared" si="73"/>
        <v>9.1116239732732807E-3</v>
      </c>
      <c r="Z52" s="399">
        <f t="shared" si="74"/>
        <v>1.0338210945486256E-2</v>
      </c>
      <c r="AA52" s="323">
        <f t="shared" si="75"/>
        <v>2.0903749051825793E-2</v>
      </c>
      <c r="AB52" s="323">
        <f t="shared" si="76"/>
        <v>5.8655204467173722E-3</v>
      </c>
      <c r="AC52" s="399">
        <f t="shared" si="77"/>
        <v>1.1859291110765106E-2</v>
      </c>
      <c r="AE52" s="394">
        <f t="shared" si="54"/>
        <v>0.66265580674771463</v>
      </c>
      <c r="AF52" s="395">
        <f t="shared" si="55"/>
        <v>-0.43920208841347391</v>
      </c>
      <c r="AG52" s="386">
        <f t="shared" si="56"/>
        <v>4.9353409379707808E-2</v>
      </c>
      <c r="AI52" s="27">
        <f t="shared" si="57"/>
        <v>2.2771708802693675</v>
      </c>
      <c r="AJ52" s="28">
        <f t="shared" si="58"/>
        <v>2.615632923990272</v>
      </c>
      <c r="AK52" s="402">
        <f t="shared" si="59"/>
        <v>2.45391359363702</v>
      </c>
      <c r="AL52" s="28">
        <f t="shared" si="60"/>
        <v>2.1813376636114952</v>
      </c>
      <c r="AM52" s="28">
        <f t="shared" si="61"/>
        <v>2.3485520299293334</v>
      </c>
      <c r="AN52" s="402">
        <f t="shared" si="62"/>
        <v>2.2285360053816423</v>
      </c>
      <c r="AO52" s="384">
        <f>(AL52-AI52)/AI52</f>
        <v>-4.2084332576102598E-2</v>
      </c>
      <c r="AP52" s="385">
        <f>(AM52-AJ52)/AJ52</f>
        <v>-0.10210947094728187</v>
      </c>
      <c r="AQ52" s="386">
        <f>(AN52-AK52)/AK52</f>
        <v>-9.1844141880048316E-2</v>
      </c>
    </row>
    <row r="53" spans="1:43" ht="19.5" customHeight="1">
      <c r="A53" s="8" t="s">
        <v>209</v>
      </c>
      <c r="B53" s="19">
        <v>300.14999999999998</v>
      </c>
      <c r="C53" s="371">
        <v>2463.39</v>
      </c>
      <c r="D53" s="375">
        <v>2763.54</v>
      </c>
      <c r="E53" s="19">
        <v>83.1</v>
      </c>
      <c r="F53" s="369">
        <v>1121.6299999999997</v>
      </c>
      <c r="G53" s="377">
        <v>1204.7299999999996</v>
      </c>
      <c r="H53" s="345">
        <f t="shared" si="66"/>
        <v>3.0899272284305016E-3</v>
      </c>
      <c r="I53" s="323">
        <f t="shared" si="67"/>
        <v>1.3413625192582735E-2</v>
      </c>
      <c r="J53" s="399">
        <f t="shared" si="68"/>
        <v>9.8421380938652527E-3</v>
      </c>
      <c r="K53" s="323">
        <f t="shared" si="69"/>
        <v>9.143010548019507E-4</v>
      </c>
      <c r="L53" s="323">
        <f t="shared" si="70"/>
        <v>8.294725240138294E-3</v>
      </c>
      <c r="M53" s="399">
        <f t="shared" si="71"/>
        <v>5.3280426027585157E-3</v>
      </c>
      <c r="N53" s="394">
        <f t="shared" si="51"/>
        <v>-0.72313843078460771</v>
      </c>
      <c r="O53" s="395">
        <f t="shared" si="52"/>
        <v>-0.54468029828813147</v>
      </c>
      <c r="P53" s="386">
        <f t="shared" si="53"/>
        <v>-0.56406276008308198</v>
      </c>
      <c r="R53" s="401">
        <v>93.393000000000001</v>
      </c>
      <c r="S53" s="369">
        <v>788.221</v>
      </c>
      <c r="T53" s="374">
        <v>881.61400000000003</v>
      </c>
      <c r="U53" s="19">
        <v>27.655999999999999</v>
      </c>
      <c r="V53" s="119">
        <v>375.82299999999992</v>
      </c>
      <c r="W53" s="375">
        <v>403.47899999999993</v>
      </c>
      <c r="X53" s="345">
        <f t="shared" si="72"/>
        <v>4.8257430005205363E-3</v>
      </c>
      <c r="Y53" s="323">
        <f t="shared" si="73"/>
        <v>2.3762563268927707E-2</v>
      </c>
      <c r="Z53" s="399">
        <f t="shared" si="74"/>
        <v>1.6785042236481494E-2</v>
      </c>
      <c r="AA53" s="323">
        <f t="shared" si="75"/>
        <v>1.4441804114284926E-3</v>
      </c>
      <c r="AB53" s="323">
        <f t="shared" si="76"/>
        <v>1.3005678579584427E-2</v>
      </c>
      <c r="AC53" s="399">
        <f t="shared" si="77"/>
        <v>8.3976246410244881E-3</v>
      </c>
      <c r="AE53" s="394">
        <f t="shared" si="54"/>
        <v>-0.70387502275331126</v>
      </c>
      <c r="AF53" s="395">
        <f t="shared" si="55"/>
        <v>-0.52320098043569008</v>
      </c>
      <c r="AG53" s="386">
        <f t="shared" si="56"/>
        <v>-0.54234052544537636</v>
      </c>
      <c r="AI53" s="27">
        <f t="shared" si="57"/>
        <v>3.111544227886057</v>
      </c>
      <c r="AJ53" s="28">
        <f t="shared" si="58"/>
        <v>3.1997410073110633</v>
      </c>
      <c r="AK53" s="402">
        <f t="shared" si="59"/>
        <v>3.1901618938028764</v>
      </c>
      <c r="AL53" s="28">
        <f t="shared" si="60"/>
        <v>3.3280385078219017</v>
      </c>
      <c r="AM53" s="28">
        <f t="shared" si="61"/>
        <v>3.3506860551162148</v>
      </c>
      <c r="AN53" s="402">
        <f t="shared" si="62"/>
        <v>3.3491238700787735</v>
      </c>
      <c r="AO53" s="384">
        <f t="shared" ref="AO53:AO63" si="78">(AL53-AI53)/AI53</f>
        <v>6.9577760777299991E-2</v>
      </c>
      <c r="AP53" s="385">
        <f t="shared" ref="AP53:AP63" si="79">(AM53-AJ53)/AJ53</f>
        <v>4.7174145488731223E-2</v>
      </c>
      <c r="AQ53" s="386">
        <f t="shared" ref="AQ53:AQ63" si="80">(AN53-AK53)/AK53</f>
        <v>4.9828811692814855E-2</v>
      </c>
    </row>
    <row r="54" spans="1:43" ht="19.5" customHeight="1">
      <c r="A54" s="8" t="s">
        <v>211</v>
      </c>
      <c r="B54" s="19">
        <v>501.08999999999992</v>
      </c>
      <c r="C54" s="371">
        <v>301.99</v>
      </c>
      <c r="D54" s="375">
        <v>803.07999999999993</v>
      </c>
      <c r="E54" s="19">
        <v>393.15000000000003</v>
      </c>
      <c r="F54" s="369">
        <v>226.52999999999997</v>
      </c>
      <c r="G54" s="377">
        <v>619.68000000000006</v>
      </c>
      <c r="H54" s="345">
        <f t="shared" si="66"/>
        <v>5.1585261865541897E-3</v>
      </c>
      <c r="I54" s="323">
        <f t="shared" si="67"/>
        <v>1.6443927562862805E-3</v>
      </c>
      <c r="J54" s="399">
        <f t="shared" si="68"/>
        <v>2.8601085059095604E-3</v>
      </c>
      <c r="K54" s="323">
        <f t="shared" si="69"/>
        <v>4.3256011997038143E-3</v>
      </c>
      <c r="L54" s="323">
        <f t="shared" si="70"/>
        <v>1.675244161308567E-3</v>
      </c>
      <c r="M54" s="399">
        <f t="shared" si="71"/>
        <v>2.7405986736259566E-3</v>
      </c>
      <c r="N54" s="394">
        <f t="shared" si="51"/>
        <v>-0.21541040531641004</v>
      </c>
      <c r="O54" s="395">
        <f t="shared" si="52"/>
        <v>-0.24987582370277173</v>
      </c>
      <c r="P54" s="386">
        <f t="shared" si="53"/>
        <v>-0.22837077252577562</v>
      </c>
      <c r="R54" s="401">
        <v>125.44999999999999</v>
      </c>
      <c r="S54" s="369">
        <v>97.996999999999986</v>
      </c>
      <c r="T54" s="374">
        <v>223.44699999999997</v>
      </c>
      <c r="U54" s="19">
        <v>112.191</v>
      </c>
      <c r="V54" s="119">
        <v>84.260000000000019</v>
      </c>
      <c r="W54" s="375">
        <v>196.45100000000002</v>
      </c>
      <c r="X54" s="345">
        <f t="shared" si="72"/>
        <v>6.4821716768419602E-3</v>
      </c>
      <c r="Y54" s="323">
        <f t="shared" si="73"/>
        <v>2.9543236131302111E-3</v>
      </c>
      <c r="Z54" s="399">
        <f t="shared" si="74"/>
        <v>4.2542057324578327E-3</v>
      </c>
      <c r="AA54" s="323">
        <f t="shared" si="75"/>
        <v>5.858549484327959E-3</v>
      </c>
      <c r="AB54" s="323">
        <f t="shared" si="76"/>
        <v>2.9158898660161412E-3</v>
      </c>
      <c r="AC54" s="399">
        <f t="shared" si="77"/>
        <v>4.0887425574909772E-3</v>
      </c>
      <c r="AE54" s="394">
        <f t="shared" si="54"/>
        <v>-0.10569151056197679</v>
      </c>
      <c r="AF54" s="395">
        <f t="shared" si="55"/>
        <v>-0.1401777605436898</v>
      </c>
      <c r="AG54" s="386">
        <f t="shared" si="56"/>
        <v>-0.12081612194390597</v>
      </c>
      <c r="AI54" s="27">
        <f t="shared" si="57"/>
        <v>2.5035422778343213</v>
      </c>
      <c r="AJ54" s="28">
        <f t="shared" si="58"/>
        <v>3.2450412265306792</v>
      </c>
      <c r="AK54" s="402">
        <f t="shared" si="59"/>
        <v>2.7823753548836976</v>
      </c>
      <c r="AL54" s="28">
        <f t="shared" si="60"/>
        <v>2.8536436474628002</v>
      </c>
      <c r="AM54" s="28">
        <f t="shared" si="61"/>
        <v>3.7195956385467719</v>
      </c>
      <c r="AN54" s="402">
        <f t="shared" si="62"/>
        <v>3.1702007487735608</v>
      </c>
      <c r="AO54" s="384">
        <f t="shared" si="78"/>
        <v>0.13984240359277361</v>
      </c>
      <c r="AP54" s="385">
        <f t="shared" si="79"/>
        <v>0.14623987151110734</v>
      </c>
      <c r="AQ54" s="386">
        <f t="shared" si="80"/>
        <v>0.1393864394353343</v>
      </c>
    </row>
    <row r="55" spans="1:43" ht="19.5" customHeight="1">
      <c r="A55" s="8" t="s">
        <v>210</v>
      </c>
      <c r="B55" s="19">
        <v>543.68999999999994</v>
      </c>
      <c r="C55" s="371">
        <v>536.47</v>
      </c>
      <c r="D55" s="375">
        <v>1080.1599999999999</v>
      </c>
      <c r="E55" s="19">
        <v>380.5</v>
      </c>
      <c r="F55" s="369">
        <v>272.82000000000011</v>
      </c>
      <c r="G55" s="377">
        <v>653.32000000000016</v>
      </c>
      <c r="H55" s="345">
        <f t="shared" si="66"/>
        <v>5.5970765777957005E-3</v>
      </c>
      <c r="I55" s="323">
        <f t="shared" si="67"/>
        <v>2.921180774081595E-3</v>
      </c>
      <c r="J55" s="399">
        <f t="shared" si="68"/>
        <v>3.8469079092285584E-3</v>
      </c>
      <c r="K55" s="323">
        <f t="shared" si="69"/>
        <v>4.1864205938885951E-3</v>
      </c>
      <c r="L55" s="323">
        <f t="shared" si="70"/>
        <v>2.017569911659398E-3</v>
      </c>
      <c r="M55" s="399">
        <f t="shared" si="71"/>
        <v>2.889375041074926E-3</v>
      </c>
      <c r="N55" s="394">
        <f t="shared" si="51"/>
        <v>-0.30015266052345996</v>
      </c>
      <c r="O55" s="395">
        <f t="shared" si="52"/>
        <v>-0.49145338975152369</v>
      </c>
      <c r="P55" s="386">
        <f t="shared" si="53"/>
        <v>-0.39516367945489533</v>
      </c>
      <c r="R55" s="401">
        <v>135.42500000000001</v>
      </c>
      <c r="S55" s="369">
        <v>126.48800000000003</v>
      </c>
      <c r="T55" s="374">
        <v>261.91300000000001</v>
      </c>
      <c r="U55" s="19">
        <v>97.087000000000018</v>
      </c>
      <c r="V55" s="119">
        <v>74.510999999999996</v>
      </c>
      <c r="W55" s="375">
        <v>171.59800000000001</v>
      </c>
      <c r="X55" s="345">
        <f t="shared" si="72"/>
        <v>6.997593458240913E-3</v>
      </c>
      <c r="Y55" s="323">
        <f t="shared" si="73"/>
        <v>3.8132441317347905E-3</v>
      </c>
      <c r="Z55" s="399">
        <f t="shared" si="74"/>
        <v>4.986559613712551E-3</v>
      </c>
      <c r="AA55" s="323">
        <f t="shared" si="75"/>
        <v>5.0698272926076836E-3</v>
      </c>
      <c r="AB55" s="323">
        <f t="shared" si="76"/>
        <v>2.5785173250264496E-3</v>
      </c>
      <c r="AC55" s="399">
        <f t="shared" si="77"/>
        <v>3.5714760697595671E-3</v>
      </c>
      <c r="AE55" s="394">
        <f t="shared" si="54"/>
        <v>-0.2830939634484031</v>
      </c>
      <c r="AF55" s="395">
        <f t="shared" si="55"/>
        <v>-0.41092435646069209</v>
      </c>
      <c r="AG55" s="386">
        <f t="shared" si="56"/>
        <v>-0.34482824449340044</v>
      </c>
      <c r="AI55" s="27">
        <f t="shared" si="57"/>
        <v>2.4908495650094729</v>
      </c>
      <c r="AJ55" s="28">
        <f t="shared" si="58"/>
        <v>2.3577832870430786</v>
      </c>
      <c r="AK55" s="402">
        <f t="shared" si="59"/>
        <v>2.4247611464968157</v>
      </c>
      <c r="AL55" s="28">
        <f t="shared" si="60"/>
        <v>2.5515637319316693</v>
      </c>
      <c r="AM55" s="28">
        <f t="shared" si="61"/>
        <v>2.7311414119199462</v>
      </c>
      <c r="AN55" s="402">
        <f t="shared" si="62"/>
        <v>2.6265536031347576</v>
      </c>
      <c r="AO55" s="384">
        <f t="shared" si="78"/>
        <v>2.4374883082096347E-2</v>
      </c>
      <c r="AP55" s="385">
        <f t="shared" si="79"/>
        <v>0.15835133234195584</v>
      </c>
      <c r="AQ55" s="386">
        <f t="shared" si="80"/>
        <v>8.3221581197588226E-2</v>
      </c>
    </row>
    <row r="56" spans="1:43" ht="19.5" customHeight="1">
      <c r="A56" s="8" t="s">
        <v>208</v>
      </c>
      <c r="B56" s="19">
        <v>113.21</v>
      </c>
      <c r="C56" s="371">
        <v>358.9799999999999</v>
      </c>
      <c r="D56" s="375">
        <v>472.18999999999988</v>
      </c>
      <c r="E56" s="19">
        <v>118.06</v>
      </c>
      <c r="F56" s="369">
        <v>394.35</v>
      </c>
      <c r="G56" s="377">
        <v>512.41000000000008</v>
      </c>
      <c r="H56" s="345">
        <f t="shared" si="66"/>
        <v>1.1654528120293756E-3</v>
      </c>
      <c r="I56" s="323">
        <f t="shared" si="67"/>
        <v>1.9547141019624781E-3</v>
      </c>
      <c r="J56" s="399">
        <f t="shared" si="68"/>
        <v>1.6816688691107177E-3</v>
      </c>
      <c r="K56" s="323">
        <f t="shared" si="69"/>
        <v>1.298945638145828E-3</v>
      </c>
      <c r="L56" s="323">
        <f t="shared" si="70"/>
        <v>2.9163136671170862E-3</v>
      </c>
      <c r="M56" s="399">
        <f t="shared" si="71"/>
        <v>2.2661860417516728E-3</v>
      </c>
      <c r="N56" s="394">
        <f t="shared" si="51"/>
        <v>4.2840738450666979E-2</v>
      </c>
      <c r="O56" s="395">
        <f t="shared" si="52"/>
        <v>9.8529165970249397E-2</v>
      </c>
      <c r="P56" s="386">
        <f t="shared" si="53"/>
        <v>8.5177576822889525E-2</v>
      </c>
      <c r="R56" s="401">
        <v>32.5</v>
      </c>
      <c r="S56" s="369">
        <v>134.529</v>
      </c>
      <c r="T56" s="374">
        <v>167.029</v>
      </c>
      <c r="U56" s="19">
        <v>39.296999999999997</v>
      </c>
      <c r="V56" s="119">
        <v>125.017</v>
      </c>
      <c r="W56" s="375">
        <v>164.31399999999999</v>
      </c>
      <c r="X56" s="345">
        <f t="shared" si="72"/>
        <v>1.6793190872647567E-3</v>
      </c>
      <c r="Y56" s="323">
        <f t="shared" si="73"/>
        <v>4.0556568196046224E-3</v>
      </c>
      <c r="Z56" s="399">
        <f t="shared" si="74"/>
        <v>3.1800638598267123E-3</v>
      </c>
      <c r="AA56" s="323">
        <f t="shared" si="75"/>
        <v>2.0520667351715894E-3</v>
      </c>
      <c r="AB56" s="323">
        <f t="shared" si="76"/>
        <v>4.32632095157536E-3</v>
      </c>
      <c r="AC56" s="399">
        <f t="shared" si="77"/>
        <v>3.4198738850480391E-3</v>
      </c>
      <c r="AE56" s="394">
        <f t="shared" si="54"/>
        <v>0.20913846153846144</v>
      </c>
      <c r="AF56" s="395">
        <f t="shared" si="55"/>
        <v>-7.0705944443205562E-2</v>
      </c>
      <c r="AG56" s="386">
        <f t="shared" si="56"/>
        <v>-1.625466236402064E-2</v>
      </c>
      <c r="AI56" s="27">
        <f t="shared" si="57"/>
        <v>2.870771133292112</v>
      </c>
      <c r="AJ56" s="28">
        <f t="shared" si="58"/>
        <v>3.7475346815978616</v>
      </c>
      <c r="AK56" s="402">
        <f t="shared" si="59"/>
        <v>3.5373260763675645</v>
      </c>
      <c r="AL56" s="28">
        <f t="shared" si="60"/>
        <v>3.3285617482635943</v>
      </c>
      <c r="AM56" s="28">
        <f t="shared" si="61"/>
        <v>3.1702041333840492</v>
      </c>
      <c r="AN56" s="402">
        <f t="shared" si="62"/>
        <v>3.2066899553092245</v>
      </c>
      <c r="AO56" s="384">
        <f t="shared" si="78"/>
        <v>0.15946607852591235</v>
      </c>
      <c r="AP56" s="385">
        <f t="shared" si="79"/>
        <v>-0.15405609214206181</v>
      </c>
      <c r="AQ56" s="386">
        <f t="shared" si="80"/>
        <v>-9.3470636837038781E-2</v>
      </c>
    </row>
    <row r="57" spans="1:43" ht="19.5" customHeight="1">
      <c r="A57" s="8" t="s">
        <v>228</v>
      </c>
      <c r="B57" s="19">
        <v>115.72</v>
      </c>
      <c r="C57" s="371">
        <v>208.20999999999998</v>
      </c>
      <c r="D57" s="375">
        <v>323.92999999999995</v>
      </c>
      <c r="E57" s="19">
        <v>140.22</v>
      </c>
      <c r="F57" s="369">
        <v>160.62</v>
      </c>
      <c r="G57" s="377">
        <v>300.84000000000003</v>
      </c>
      <c r="H57" s="345">
        <f t="shared" si="66"/>
        <v>1.1912922834382065E-3</v>
      </c>
      <c r="I57" s="323">
        <f t="shared" si="67"/>
        <v>1.1337428914413273E-3</v>
      </c>
      <c r="J57" s="399">
        <f t="shared" si="68"/>
        <v>1.153652124718937E-3</v>
      </c>
      <c r="K57" s="323">
        <f t="shared" si="69"/>
        <v>1.5427592527596816E-3</v>
      </c>
      <c r="L57" s="323">
        <f t="shared" si="70"/>
        <v>1.18782376369303E-3</v>
      </c>
      <c r="M57" s="399">
        <f t="shared" si="71"/>
        <v>1.3304959091363813E-3</v>
      </c>
      <c r="N57" s="394">
        <f t="shared" si="51"/>
        <v>0.21171793985482198</v>
      </c>
      <c r="O57" s="395">
        <f t="shared" si="52"/>
        <v>-0.22856731184861429</v>
      </c>
      <c r="P57" s="386">
        <f t="shared" si="53"/>
        <v>-7.1280832278578468E-2</v>
      </c>
      <c r="R57" s="401">
        <v>28.318999999999999</v>
      </c>
      <c r="S57" s="369">
        <v>65.754999999999995</v>
      </c>
      <c r="T57" s="374">
        <v>94.073999999999998</v>
      </c>
      <c r="U57" s="19">
        <v>33.028000000000006</v>
      </c>
      <c r="V57" s="119">
        <v>47.441000000000003</v>
      </c>
      <c r="W57" s="375">
        <v>80.469000000000008</v>
      </c>
      <c r="X57" s="345">
        <f t="shared" si="72"/>
        <v>1.463281145607712E-3</v>
      </c>
      <c r="Y57" s="323">
        <f t="shared" si="73"/>
        <v>1.9823213892402529E-3</v>
      </c>
      <c r="Z57" s="399">
        <f t="shared" si="74"/>
        <v>1.7910741700503394E-3</v>
      </c>
      <c r="AA57" s="323">
        <f t="shared" si="75"/>
        <v>1.7247031612908686E-3</v>
      </c>
      <c r="AB57" s="323">
        <f t="shared" si="76"/>
        <v>1.641736661923472E-3</v>
      </c>
      <c r="AC57" s="399">
        <f t="shared" si="77"/>
        <v>1.674804530690816E-3</v>
      </c>
      <c r="AE57" s="394">
        <f t="shared" si="54"/>
        <v>0.16628412020198477</v>
      </c>
      <c r="AF57" s="395">
        <f t="shared" si="55"/>
        <v>-0.2785187438217625</v>
      </c>
      <c r="AG57" s="386">
        <f t="shared" si="56"/>
        <v>-0.14462019261432479</v>
      </c>
      <c r="AI57" s="27">
        <f t="shared" si="57"/>
        <v>2.447200138264777</v>
      </c>
      <c r="AJ57" s="28">
        <f t="shared" si="58"/>
        <v>3.1581096008837233</v>
      </c>
      <c r="AK57" s="402">
        <f t="shared" si="59"/>
        <v>2.9041459574599453</v>
      </c>
      <c r="AL57" s="28">
        <f t="shared" si="60"/>
        <v>2.3554414491513338</v>
      </c>
      <c r="AM57" s="28">
        <f t="shared" si="61"/>
        <v>2.953617233221268</v>
      </c>
      <c r="AN57" s="402">
        <f t="shared" si="62"/>
        <v>2.6748105305145593</v>
      </c>
      <c r="AO57" s="384">
        <f t="shared" si="78"/>
        <v>-3.7495375910899562E-2</v>
      </c>
      <c r="AP57" s="385">
        <f t="shared" si="79"/>
        <v>-6.4751510715534644E-2</v>
      </c>
      <c r="AQ57" s="386">
        <f t="shared" si="80"/>
        <v>-7.8968285445945613E-2</v>
      </c>
    </row>
    <row r="58" spans="1:43" ht="19.5" customHeight="1">
      <c r="A58" s="8" t="s">
        <v>212</v>
      </c>
      <c r="B58" s="19">
        <v>946.12</v>
      </c>
      <c r="C58" s="371">
        <v>549.95999999999992</v>
      </c>
      <c r="D58" s="375">
        <v>1496.08</v>
      </c>
      <c r="E58" s="19">
        <v>195.17000000000002</v>
      </c>
      <c r="F58" s="369">
        <v>101.24</v>
      </c>
      <c r="G58" s="377">
        <v>296.41000000000003</v>
      </c>
      <c r="H58" s="345">
        <f t="shared" si="66"/>
        <v>9.7399365296107505E-3</v>
      </c>
      <c r="I58" s="323">
        <f t="shared" si="67"/>
        <v>2.9946363795066151E-3</v>
      </c>
      <c r="J58" s="399">
        <f t="shared" si="68"/>
        <v>5.3281754414518795E-3</v>
      </c>
      <c r="K58" s="323">
        <f t="shared" si="69"/>
        <v>2.1473422005499005E-3</v>
      </c>
      <c r="L58" s="323">
        <f t="shared" si="70"/>
        <v>7.4869429607945669E-4</v>
      </c>
      <c r="M58" s="399">
        <f t="shared" si="71"/>
        <v>1.3109037775133451E-3</v>
      </c>
      <c r="N58" s="394">
        <f t="shared" si="51"/>
        <v>-0.79371538494059957</v>
      </c>
      <c r="O58" s="395">
        <f t="shared" si="52"/>
        <v>-0.815913884646156</v>
      </c>
      <c r="P58" s="386">
        <f t="shared" si="53"/>
        <v>-0.80187556815143568</v>
      </c>
      <c r="R58" s="401">
        <v>167.875</v>
      </c>
      <c r="S58" s="369">
        <v>90.397999999999996</v>
      </c>
      <c r="T58" s="374">
        <v>258.27300000000002</v>
      </c>
      <c r="U58" s="19">
        <v>45.679000000000002</v>
      </c>
      <c r="V58" s="119">
        <v>32.885000000000005</v>
      </c>
      <c r="W58" s="375">
        <v>78.564000000000007</v>
      </c>
      <c r="X58" s="345">
        <f t="shared" si="72"/>
        <v>8.6743289776791081E-3</v>
      </c>
      <c r="Y58" s="323">
        <f t="shared" si="73"/>
        <v>2.7252359355872612E-3</v>
      </c>
      <c r="Z58" s="399">
        <f t="shared" si="74"/>
        <v>4.9172576814147514E-3</v>
      </c>
      <c r="AA58" s="323">
        <f t="shared" si="75"/>
        <v>2.3853311040512772E-3</v>
      </c>
      <c r="AB58" s="323">
        <f t="shared" si="76"/>
        <v>1.1380137460709804E-3</v>
      </c>
      <c r="AC58" s="399">
        <f t="shared" si="77"/>
        <v>1.635155689137348E-3</v>
      </c>
      <c r="AE58" s="394">
        <f t="shared" si="54"/>
        <v>-0.72789873417721518</v>
      </c>
      <c r="AF58" s="395">
        <f t="shared" si="55"/>
        <v>-0.63621982787229803</v>
      </c>
      <c r="AG58" s="386">
        <f t="shared" si="56"/>
        <v>-0.69581024729646535</v>
      </c>
      <c r="AI58" s="27">
        <f t="shared" si="57"/>
        <v>1.7743520906438928</v>
      </c>
      <c r="AJ58" s="28">
        <f t="shared" si="58"/>
        <v>1.6437195432395084</v>
      </c>
      <c r="AK58" s="402">
        <f t="shared" si="59"/>
        <v>1.7263314796000218</v>
      </c>
      <c r="AL58" s="28">
        <f t="shared" si="60"/>
        <v>2.3404724086693651</v>
      </c>
      <c r="AM58" s="28">
        <f t="shared" si="61"/>
        <v>3.2482220466218892</v>
      </c>
      <c r="AN58" s="402">
        <f t="shared" si="62"/>
        <v>2.6505178637697786</v>
      </c>
      <c r="AO58" s="384">
        <f t="shared" si="78"/>
        <v>0.31905748639777215</v>
      </c>
      <c r="AP58" s="385">
        <f t="shared" si="79"/>
        <v>0.97614128272768652</v>
      </c>
      <c r="AQ58" s="386">
        <f t="shared" si="80"/>
        <v>0.53534700322089013</v>
      </c>
    </row>
    <row r="59" spans="1:43" ht="19.5" customHeight="1">
      <c r="A59" s="8" t="s">
        <v>206</v>
      </c>
      <c r="B59" s="19">
        <v>125.33999999999999</v>
      </c>
      <c r="C59" s="371">
        <v>326.19999999999993</v>
      </c>
      <c r="D59" s="375">
        <v>451.53999999999991</v>
      </c>
      <c r="E59" s="19">
        <v>337.38</v>
      </c>
      <c r="F59" s="369">
        <v>140.1</v>
      </c>
      <c r="G59" s="377">
        <v>477.48</v>
      </c>
      <c r="H59" s="345">
        <f t="shared" si="66"/>
        <v>1.2903264328218526E-3</v>
      </c>
      <c r="I59" s="323">
        <f t="shared" si="67"/>
        <v>1.7762207924122803E-3</v>
      </c>
      <c r="J59" s="399">
        <f t="shared" si="68"/>
        <v>1.608125460425366E-3</v>
      </c>
      <c r="K59" s="323">
        <f t="shared" si="69"/>
        <v>3.7119962679793279E-3</v>
      </c>
      <c r="L59" s="323">
        <f t="shared" si="70"/>
        <v>1.0360733986638866E-3</v>
      </c>
      <c r="M59" s="399">
        <f t="shared" si="71"/>
        <v>2.1117045163357244E-3</v>
      </c>
      <c r="N59" s="394">
        <f t="shared" si="51"/>
        <v>1.6917185256103402</v>
      </c>
      <c r="O59" s="395">
        <f t="shared" si="52"/>
        <v>-0.57050889025137941</v>
      </c>
      <c r="P59" s="386">
        <f t="shared" si="53"/>
        <v>5.7447845152146251E-2</v>
      </c>
      <c r="R59" s="401">
        <v>33.503999999999998</v>
      </c>
      <c r="S59" s="369">
        <v>96.828000000000003</v>
      </c>
      <c r="T59" s="374">
        <v>130.33199999999999</v>
      </c>
      <c r="U59" s="19">
        <v>45.566000000000003</v>
      </c>
      <c r="V59" s="119">
        <v>31.024000000000001</v>
      </c>
      <c r="W59" s="375">
        <v>76.59</v>
      </c>
      <c r="X59" s="345">
        <f t="shared" si="72"/>
        <v>1.7311971292221047E-3</v>
      </c>
      <c r="Y59" s="323">
        <f t="shared" si="73"/>
        <v>2.9190816740530027E-3</v>
      </c>
      <c r="Z59" s="399">
        <f t="shared" si="74"/>
        <v>2.4813899561090293E-3</v>
      </c>
      <c r="AA59" s="323">
        <f t="shared" si="75"/>
        <v>2.3794303090523107E-3</v>
      </c>
      <c r="AB59" s="323">
        <f t="shared" si="76"/>
        <v>1.0736122383489765E-3</v>
      </c>
      <c r="AC59" s="399">
        <f t="shared" si="77"/>
        <v>1.5940707478110773E-3</v>
      </c>
      <c r="AE59" s="394">
        <f t="shared" si="54"/>
        <v>0.36001671442215871</v>
      </c>
      <c r="AF59" s="395">
        <f t="shared" si="55"/>
        <v>-0.67959681083983969</v>
      </c>
      <c r="AG59" s="386">
        <f t="shared" si="56"/>
        <v>-0.41234692938035167</v>
      </c>
      <c r="AI59" s="27">
        <f t="shared" si="57"/>
        <v>2.6730493058879845</v>
      </c>
      <c r="AJ59" s="28">
        <f t="shared" si="58"/>
        <v>2.968362967504599</v>
      </c>
      <c r="AK59" s="402">
        <f t="shared" si="59"/>
        <v>2.8863888027638751</v>
      </c>
      <c r="AL59" s="28">
        <f t="shared" si="60"/>
        <v>1.3505839113166163</v>
      </c>
      <c r="AM59" s="28">
        <f t="shared" si="61"/>
        <v>2.2144182726623844</v>
      </c>
      <c r="AN59" s="402">
        <f t="shared" si="62"/>
        <v>1.6040462427745663</v>
      </c>
      <c r="AO59" s="384">
        <f t="shared" si="78"/>
        <v>-0.49474036698774865</v>
      </c>
      <c r="AP59" s="385">
        <f t="shared" si="79"/>
        <v>-0.25399343109176103</v>
      </c>
      <c r="AQ59" s="386">
        <f t="shared" si="80"/>
        <v>-0.44427228887577297</v>
      </c>
    </row>
    <row r="60" spans="1:43" ht="19.5" customHeight="1">
      <c r="A60" s="8" t="s">
        <v>213</v>
      </c>
      <c r="B60" s="19">
        <v>143.35</v>
      </c>
      <c r="C60" s="371">
        <v>218.29</v>
      </c>
      <c r="D60" s="375">
        <v>361.64</v>
      </c>
      <c r="E60" s="19">
        <v>37.47</v>
      </c>
      <c r="F60" s="369">
        <v>87.550000000000011</v>
      </c>
      <c r="G60" s="377">
        <v>125.02000000000001</v>
      </c>
      <c r="H60" s="345">
        <f t="shared" si="66"/>
        <v>1.4757323611378059E-3</v>
      </c>
      <c r="I60" s="323">
        <f t="shared" si="67"/>
        <v>1.1886304009064278E-3</v>
      </c>
      <c r="J60" s="399">
        <f t="shared" si="68"/>
        <v>1.2879534293932528E-3</v>
      </c>
      <c r="K60" s="323">
        <f t="shared" si="69"/>
        <v>4.1226065611828033E-4</v>
      </c>
      <c r="L60" s="323">
        <f t="shared" si="70"/>
        <v>6.4745343364042325E-4</v>
      </c>
      <c r="M60" s="399">
        <f t="shared" si="71"/>
        <v>5.529138364586836E-4</v>
      </c>
      <c r="N60" s="394">
        <f t="shared" si="51"/>
        <v>-0.73861178932682248</v>
      </c>
      <c r="O60" s="395">
        <f t="shared" si="52"/>
        <v>-0.59892803151770568</v>
      </c>
      <c r="P60" s="386">
        <f t="shared" si="53"/>
        <v>-0.65429709102975331</v>
      </c>
      <c r="R60" s="401">
        <v>30.513000000000002</v>
      </c>
      <c r="S60" s="369">
        <v>87.413999999999987</v>
      </c>
      <c r="T60" s="374">
        <v>117.92699999999999</v>
      </c>
      <c r="U60" s="19">
        <v>14.254999999999999</v>
      </c>
      <c r="V60" s="119">
        <v>37.127000000000002</v>
      </c>
      <c r="W60" s="375">
        <v>51.382000000000005</v>
      </c>
      <c r="X60" s="345">
        <f t="shared" si="72"/>
        <v>1.5766481018372161E-3</v>
      </c>
      <c r="Y60" s="323">
        <f t="shared" si="73"/>
        <v>2.6352770423397069E-3</v>
      </c>
      <c r="Z60" s="399">
        <f t="shared" si="74"/>
        <v>2.2452112555172137E-3</v>
      </c>
      <c r="AA60" s="323">
        <f t="shared" si="75"/>
        <v>7.4438790009087217E-4</v>
      </c>
      <c r="AB60" s="323">
        <f t="shared" si="76"/>
        <v>1.2848118093470361E-3</v>
      </c>
      <c r="AC60" s="399">
        <f t="shared" si="77"/>
        <v>1.0694156308137979E-3</v>
      </c>
      <c r="AE60" s="394">
        <f t="shared" si="54"/>
        <v>-0.53282207583652874</v>
      </c>
      <c r="AF60" s="395">
        <f t="shared" si="55"/>
        <v>-0.57527398357242543</v>
      </c>
      <c r="AG60" s="386">
        <f t="shared" si="56"/>
        <v>-0.56428977248636858</v>
      </c>
      <c r="AI60" s="27">
        <f t="shared" si="57"/>
        <v>2.1285664457621207</v>
      </c>
      <c r="AJ60" s="28">
        <f t="shared" si="58"/>
        <v>4.0044894406523426</v>
      </c>
      <c r="AK60" s="402">
        <f t="shared" si="59"/>
        <v>3.2608948125207387</v>
      </c>
      <c r="AL60" s="28">
        <f t="shared" si="60"/>
        <v>3.8043768348011744</v>
      </c>
      <c r="AM60" s="28">
        <f t="shared" si="61"/>
        <v>4.2406624785836664</v>
      </c>
      <c r="AN60" s="402">
        <f t="shared" si="62"/>
        <v>4.1099024156135018</v>
      </c>
      <c r="AO60" s="384">
        <f t="shared" si="78"/>
        <v>0.78729531435371258</v>
      </c>
      <c r="AP60" s="385">
        <f t="shared" si="79"/>
        <v>5.8977065973446686E-2</v>
      </c>
      <c r="AQ60" s="386">
        <f t="shared" si="80"/>
        <v>0.26036031577371327</v>
      </c>
    </row>
    <row r="61" spans="1:43" ht="19.5" customHeight="1">
      <c r="A61" s="8" t="s">
        <v>229</v>
      </c>
      <c r="B61" s="19">
        <v>164.01</v>
      </c>
      <c r="C61" s="371">
        <v>31.830000000000002</v>
      </c>
      <c r="D61" s="375">
        <v>195.84</v>
      </c>
      <c r="E61" s="19">
        <v>14.759999999999998</v>
      </c>
      <c r="F61" s="369">
        <v>35.72</v>
      </c>
      <c r="G61" s="377">
        <v>50.48</v>
      </c>
      <c r="H61" s="345">
        <f t="shared" si="66"/>
        <v>1.6884190062798155E-3</v>
      </c>
      <c r="I61" s="323">
        <f t="shared" si="67"/>
        <v>1.7332037959068945E-4</v>
      </c>
      <c r="J61" s="399">
        <f t="shared" si="68"/>
        <v>6.9746930542079048E-4</v>
      </c>
      <c r="K61" s="323">
        <f t="shared" si="69"/>
        <v>1.6239571081680856E-4</v>
      </c>
      <c r="L61" s="323">
        <f t="shared" si="70"/>
        <v>2.6415804282850844E-4</v>
      </c>
      <c r="M61" s="399">
        <f t="shared" si="71"/>
        <v>2.2325300323495717E-4</v>
      </c>
      <c r="N61" s="394">
        <f t="shared" si="51"/>
        <v>-0.91000548747027621</v>
      </c>
      <c r="O61" s="395">
        <f t="shared" si="52"/>
        <v>0.12221174992145764</v>
      </c>
      <c r="P61" s="386">
        <f t="shared" si="53"/>
        <v>-0.7422385620915033</v>
      </c>
      <c r="R61" s="401">
        <v>38.585000000000001</v>
      </c>
      <c r="S61" s="369">
        <v>14.043000000000003</v>
      </c>
      <c r="T61" s="374">
        <v>52.628</v>
      </c>
      <c r="U61" s="19">
        <v>10.633999999999999</v>
      </c>
      <c r="V61" s="119">
        <v>11.975000000000001</v>
      </c>
      <c r="W61" s="375">
        <v>22.609000000000002</v>
      </c>
      <c r="X61" s="345">
        <f t="shared" si="72"/>
        <v>1.9937392917572503E-3</v>
      </c>
      <c r="Y61" s="323">
        <f t="shared" si="73"/>
        <v>4.2335547515931677E-4</v>
      </c>
      <c r="Z61" s="399">
        <f t="shared" si="74"/>
        <v>1.001984091474895E-3</v>
      </c>
      <c r="AA61" s="323">
        <f t="shared" si="75"/>
        <v>5.5530136300009365E-4</v>
      </c>
      <c r="AB61" s="323">
        <f t="shared" si="76"/>
        <v>4.1440518805534404E-4</v>
      </c>
      <c r="AC61" s="399">
        <f t="shared" si="77"/>
        <v>4.7056202555504175E-4</v>
      </c>
      <c r="AE61" s="394">
        <f t="shared" si="54"/>
        <v>-0.72440067383698326</v>
      </c>
      <c r="AF61" s="395">
        <f t="shared" si="55"/>
        <v>-0.14726198105817853</v>
      </c>
      <c r="AG61" s="386">
        <f t="shared" si="56"/>
        <v>-0.57039978718552853</v>
      </c>
      <c r="AI61" s="27">
        <f t="shared" si="57"/>
        <v>2.3526004511920009</v>
      </c>
      <c r="AJ61" s="28">
        <f t="shared" si="58"/>
        <v>4.411875589066919</v>
      </c>
      <c r="AK61" s="402">
        <f t="shared" si="59"/>
        <v>2.6872957516339868</v>
      </c>
      <c r="AL61" s="28">
        <f t="shared" si="60"/>
        <v>7.2046070460704605</v>
      </c>
      <c r="AM61" s="28">
        <f t="shared" si="61"/>
        <v>3.3524636058230688</v>
      </c>
      <c r="AN61" s="402">
        <f t="shared" si="62"/>
        <v>4.4788034865293191</v>
      </c>
      <c r="AO61" s="384">
        <f t="shared" si="78"/>
        <v>2.062401455555309</v>
      </c>
      <c r="AP61" s="385">
        <f t="shared" si="79"/>
        <v>-0.24012734762267141</v>
      </c>
      <c r="AQ61" s="386">
        <f t="shared" si="80"/>
        <v>0.66665819488086553</v>
      </c>
    </row>
    <row r="62" spans="1:43" ht="19.5" customHeight="1" thickBot="1">
      <c r="A62" s="8" t="s">
        <v>17</v>
      </c>
      <c r="B62" s="19">
        <f t="shared" ref="B62:G62" si="81">B63-SUM(B40:B61)</f>
        <v>117.16999999999825</v>
      </c>
      <c r="C62" s="371">
        <f t="shared" si="81"/>
        <v>87.070000000036089</v>
      </c>
      <c r="D62" s="376">
        <f t="shared" si="81"/>
        <v>204.23999999999069</v>
      </c>
      <c r="E62" s="21">
        <f t="shared" si="81"/>
        <v>70.750000000029104</v>
      </c>
      <c r="F62" s="119">
        <f t="shared" si="81"/>
        <v>29.389999999984866</v>
      </c>
      <c r="G62" s="375">
        <f t="shared" si="81"/>
        <v>100.13999999998487</v>
      </c>
      <c r="H62" s="345">
        <f t="shared" si="66"/>
        <v>1.2062194681165968E-3</v>
      </c>
      <c r="I62" s="323">
        <f t="shared" si="67"/>
        <v>4.7411264376272651E-4</v>
      </c>
      <c r="J62" s="399">
        <f t="shared" si="68"/>
        <v>7.2738526827581572E-4</v>
      </c>
      <c r="K62" s="323">
        <f t="shared" si="69"/>
        <v>7.7842117481666218E-4</v>
      </c>
      <c r="L62" s="323">
        <f t="shared" si="70"/>
        <v>2.1734616121852927E-4</v>
      </c>
      <c r="M62" s="399">
        <f t="shared" si="71"/>
        <v>4.4287947194820195E-4</v>
      </c>
      <c r="N62" s="396">
        <f t="shared" si="51"/>
        <v>-0.39617649568976565</v>
      </c>
      <c r="O62" s="397">
        <f t="shared" si="52"/>
        <v>-0.66245549557858407</v>
      </c>
      <c r="P62" s="388">
        <f t="shared" si="53"/>
        <v>-0.50969447708583315</v>
      </c>
      <c r="R62" s="19">
        <f t="shared" ref="R62:W62" si="82">R63-SUM(R40:R61)</f>
        <v>31.487000000011903</v>
      </c>
      <c r="S62" s="119">
        <f t="shared" si="82"/>
        <v>29.273000000001048</v>
      </c>
      <c r="T62" s="375">
        <f t="shared" si="82"/>
        <v>60.760000000002037</v>
      </c>
      <c r="U62" s="119">
        <f t="shared" si="82"/>
        <v>19.427000000003318</v>
      </c>
      <c r="V62" s="123">
        <f t="shared" si="82"/>
        <v>13.704000000012456</v>
      </c>
      <c r="W62" s="376">
        <f t="shared" si="82"/>
        <v>33.131000000001222</v>
      </c>
      <c r="X62" s="345">
        <f t="shared" si="72"/>
        <v>1.6269760030992425E-3</v>
      </c>
      <c r="Y62" s="323">
        <f t="shared" si="73"/>
        <v>8.8249553687524897E-4</v>
      </c>
      <c r="Z62" s="399">
        <f t="shared" si="74"/>
        <v>1.1568091775863924E-3</v>
      </c>
      <c r="AA62" s="323">
        <f t="shared" si="75"/>
        <v>1.0144667649994981E-3</v>
      </c>
      <c r="AB62" s="323">
        <f t="shared" si="76"/>
        <v>4.7423872209733579E-4</v>
      </c>
      <c r="AC62" s="399">
        <f t="shared" si="77"/>
        <v>6.895568343873972E-4</v>
      </c>
      <c r="AE62" s="396">
        <f t="shared" si="54"/>
        <v>-0.38301521262756144</v>
      </c>
      <c r="AF62" s="397">
        <f t="shared" si="55"/>
        <v>-0.53185529327325642</v>
      </c>
      <c r="AG62" s="388">
        <f t="shared" si="56"/>
        <v>-0.45472350230414565</v>
      </c>
      <c r="AI62" s="27">
        <f t="shared" si="57"/>
        <v>2.6872919689350834</v>
      </c>
      <c r="AJ62" s="28">
        <f t="shared" si="58"/>
        <v>3.3620075801066864</v>
      </c>
      <c r="AK62" s="402">
        <f t="shared" si="59"/>
        <v>2.9749314531925579</v>
      </c>
      <c r="AL62" s="28">
        <f t="shared" si="60"/>
        <v>2.7458657243809648</v>
      </c>
      <c r="AM62" s="28">
        <f t="shared" si="61"/>
        <v>4.6628104797616583</v>
      </c>
      <c r="AN62" s="402">
        <f t="shared" si="62"/>
        <v>3.3084681445981854</v>
      </c>
      <c r="AO62" s="387">
        <f t="shared" si="78"/>
        <v>2.1796572952619258E-2</v>
      </c>
      <c r="AP62" s="385">
        <f t="shared" si="79"/>
        <v>0.38691254218222004</v>
      </c>
      <c r="AQ62" s="386">
        <f t="shared" si="80"/>
        <v>0.11211575683456217</v>
      </c>
    </row>
    <row r="63" spans="1:43" ht="25.5" customHeight="1" thickBot="1">
      <c r="A63" s="12" t="s">
        <v>18</v>
      </c>
      <c r="B63" s="17">
        <v>97138.209999999977</v>
      </c>
      <c r="C63" s="372">
        <v>183648.34000000003</v>
      </c>
      <c r="D63" s="18">
        <v>280786.54999999993</v>
      </c>
      <c r="E63" s="17">
        <v>90889.10000000002</v>
      </c>
      <c r="F63" s="373">
        <v>135222.08000000002</v>
      </c>
      <c r="G63" s="378">
        <v>226111.18000000005</v>
      </c>
      <c r="H63" s="334">
        <f t="shared" ref="H63:M63" si="83">SUM(H40:H62)</f>
        <v>1.0000000000000002</v>
      </c>
      <c r="I63" s="338">
        <f t="shared" si="83"/>
        <v>0.99999999999999989</v>
      </c>
      <c r="J63" s="335">
        <f t="shared" si="83"/>
        <v>1.0000000000000002</v>
      </c>
      <c r="K63" s="338">
        <f t="shared" si="83"/>
        <v>1.0000000000000002</v>
      </c>
      <c r="L63" s="338">
        <f t="shared" si="83"/>
        <v>0.99999999999999989</v>
      </c>
      <c r="M63" s="335">
        <f t="shared" si="83"/>
        <v>0.99999999999999956</v>
      </c>
      <c r="N63" s="389">
        <f t="shared" si="51"/>
        <v>-6.4332151065991008E-2</v>
      </c>
      <c r="O63" s="390">
        <f t="shared" si="52"/>
        <v>-0.26369015913783922</v>
      </c>
      <c r="P63" s="391">
        <f t="shared" si="53"/>
        <v>-0.19472218309602041</v>
      </c>
      <c r="R63" s="17">
        <v>19353.082000000006</v>
      </c>
      <c r="S63" s="372">
        <v>33170.706000000006</v>
      </c>
      <c r="T63" s="18">
        <v>52523.788000000015</v>
      </c>
      <c r="U63" s="17">
        <v>19149.962</v>
      </c>
      <c r="V63" s="373">
        <v>28896.839000000004</v>
      </c>
      <c r="W63" s="378">
        <v>48046.800999999992</v>
      </c>
      <c r="X63" s="334">
        <f t="shared" ref="X63:AC63" si="84">SUM(X40:X62)</f>
        <v>1.0000000000000002</v>
      </c>
      <c r="Y63" s="338">
        <f t="shared" si="84"/>
        <v>0.99999999999999978</v>
      </c>
      <c r="Z63" s="335">
        <f t="shared" si="84"/>
        <v>0.99999999999999978</v>
      </c>
      <c r="AA63" s="338">
        <f t="shared" si="84"/>
        <v>1.0000000000000002</v>
      </c>
      <c r="AB63" s="338">
        <f t="shared" si="84"/>
        <v>1.0000000000000007</v>
      </c>
      <c r="AC63" s="335">
        <f t="shared" si="84"/>
        <v>1</v>
      </c>
      <c r="AE63" s="389">
        <f t="shared" si="54"/>
        <v>-1.0495485938622396E-2</v>
      </c>
      <c r="AF63" s="390">
        <f t="shared" si="55"/>
        <v>-0.12884461970752148</v>
      </c>
      <c r="AG63" s="391">
        <f t="shared" si="56"/>
        <v>-8.5237321420915446E-2</v>
      </c>
      <c r="AI63" s="403">
        <f t="shared" si="57"/>
        <v>1.9923243386922622</v>
      </c>
      <c r="AJ63" s="404">
        <f t="shared" si="58"/>
        <v>1.806207777320503</v>
      </c>
      <c r="AK63" s="405">
        <f t="shared" si="59"/>
        <v>1.8705948700178134</v>
      </c>
      <c r="AL63" s="404">
        <f t="shared" si="60"/>
        <v>2.106959140314955</v>
      </c>
      <c r="AM63" s="404">
        <f t="shared" si="61"/>
        <v>2.1369911629816669</v>
      </c>
      <c r="AN63" s="405">
        <f t="shared" si="62"/>
        <v>2.1249192985503846</v>
      </c>
      <c r="AO63" s="389">
        <f t="shared" si="78"/>
        <v>5.7538222766448613E-2</v>
      </c>
      <c r="AP63" s="390">
        <f t="shared" si="79"/>
        <v>0.18313695124925156</v>
      </c>
      <c r="AQ63" s="391">
        <f t="shared" si="80"/>
        <v>0.13595911793030274</v>
      </c>
    </row>
    <row r="64" spans="1:43" ht="20.100000000000001" customHeight="1"/>
    <row r="65" spans="1:43" ht="20.100000000000001" customHeight="1" thickBot="1"/>
    <row r="66" spans="1:43" ht="15" customHeight="1">
      <c r="A66" s="484" t="s">
        <v>15</v>
      </c>
      <c r="B66" s="431" t="s">
        <v>136</v>
      </c>
      <c r="C66" s="493"/>
      <c r="D66" s="493"/>
      <c r="E66" s="493"/>
      <c r="F66" s="493"/>
      <c r="G66" s="508"/>
      <c r="H66" s="494" t="s">
        <v>138</v>
      </c>
      <c r="I66" s="493"/>
      <c r="J66" s="493"/>
      <c r="K66" s="493"/>
      <c r="L66" s="493"/>
      <c r="M66" s="508"/>
      <c r="N66" s="509" t="s">
        <v>131</v>
      </c>
      <c r="O66" s="487"/>
      <c r="P66" s="510"/>
      <c r="R66" s="494" t="s">
        <v>137</v>
      </c>
      <c r="S66" s="493"/>
      <c r="T66" s="493"/>
      <c r="U66" s="493"/>
      <c r="V66" s="493"/>
      <c r="W66" s="508"/>
      <c r="X66" s="493" t="s">
        <v>139</v>
      </c>
      <c r="Y66" s="493"/>
      <c r="Z66" s="493"/>
      <c r="AA66" s="493"/>
      <c r="AB66" s="493"/>
      <c r="AC66" s="432"/>
      <c r="AE66" s="487" t="s">
        <v>131</v>
      </c>
      <c r="AF66" s="487"/>
      <c r="AG66" s="487"/>
      <c r="AI66" s="502" t="s">
        <v>142</v>
      </c>
      <c r="AJ66" s="503"/>
      <c r="AK66" s="503"/>
      <c r="AL66" s="503"/>
      <c r="AM66" s="503"/>
      <c r="AN66" s="504"/>
      <c r="AO66" s="487" t="s">
        <v>131</v>
      </c>
      <c r="AP66" s="487"/>
      <c r="AQ66" s="487"/>
    </row>
    <row r="67" spans="1:43" ht="15" customHeight="1">
      <c r="A67" s="485"/>
      <c r="B67" s="495">
        <v>2024</v>
      </c>
      <c r="C67" s="489"/>
      <c r="D67" s="490"/>
      <c r="E67" s="512">
        <v>2025</v>
      </c>
      <c r="F67" s="497"/>
      <c r="G67" s="511"/>
      <c r="H67" s="489">
        <f>R67</f>
        <v>2024</v>
      </c>
      <c r="I67" s="489"/>
      <c r="J67" s="490"/>
      <c r="K67" s="495">
        <v>2025</v>
      </c>
      <c r="L67" s="489"/>
      <c r="M67" s="490"/>
      <c r="N67" s="495" t="s">
        <v>140</v>
      </c>
      <c r="O67" s="489"/>
      <c r="P67" s="499"/>
      <c r="R67" s="488">
        <v>2024</v>
      </c>
      <c r="S67" s="489"/>
      <c r="T67" s="490"/>
      <c r="U67" s="496">
        <v>2025</v>
      </c>
      <c r="V67" s="497"/>
      <c r="W67" s="511"/>
      <c r="X67" s="489">
        <f>H67</f>
        <v>2024</v>
      </c>
      <c r="Y67" s="489"/>
      <c r="Z67" s="490"/>
      <c r="AA67" s="495">
        <v>2025</v>
      </c>
      <c r="AB67" s="489"/>
      <c r="AC67" s="499"/>
      <c r="AE67" s="488" t="s">
        <v>141</v>
      </c>
      <c r="AF67" s="489"/>
      <c r="AG67" s="499"/>
      <c r="AI67" s="505">
        <v>2024</v>
      </c>
      <c r="AJ67" s="506"/>
      <c r="AK67" s="506"/>
      <c r="AL67" s="506">
        <v>2025</v>
      </c>
      <c r="AM67" s="506"/>
      <c r="AN67" s="507"/>
      <c r="AO67" s="489" t="s">
        <v>142</v>
      </c>
      <c r="AP67" s="489"/>
      <c r="AQ67" s="499"/>
    </row>
    <row r="68" spans="1:43" ht="19.5" customHeight="1" thickBot="1">
      <c r="A68" s="48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181</v>
      </c>
      <c r="B69" s="39">
        <v>19376.169999999998</v>
      </c>
      <c r="C69" s="370">
        <v>36066.759999999987</v>
      </c>
      <c r="D69" s="375">
        <v>55442.929999999986</v>
      </c>
      <c r="E69" s="39">
        <v>17011.009999999998</v>
      </c>
      <c r="F69" s="379">
        <v>34593.270000000004</v>
      </c>
      <c r="G69" s="377">
        <v>51604.28</v>
      </c>
      <c r="H69" s="345">
        <f t="shared" ref="H69:H96" si="85">B69/$B$97</f>
        <v>0.18410196209961419</v>
      </c>
      <c r="I69" s="323">
        <f t="shared" ref="I69:I96" si="86">C69/$C$97</f>
        <v>0.12152009656981658</v>
      </c>
      <c r="J69" s="398">
        <f t="shared" ref="J69:J96" si="87">D69/$D$97</f>
        <v>0.13790277283842978</v>
      </c>
      <c r="K69" s="323">
        <f t="shared" ref="K69:K96" si="88">E69/$E$97</f>
        <v>0.16597333090843869</v>
      </c>
      <c r="L69" s="323">
        <f t="shared" ref="L69:L96" si="89">F69/$F$97</f>
        <v>0.11927634959086293</v>
      </c>
      <c r="M69" s="399">
        <f t="shared" ref="M69:M96" si="90">G69/$G$97</f>
        <v>0.13146962236139295</v>
      </c>
      <c r="N69" s="392">
        <f t="shared" ref="N69:N97" si="91">(E69-B69)/B69</f>
        <v>-0.12206540301824355</v>
      </c>
      <c r="O69" s="393">
        <f t="shared" ref="O69:O97" si="92">(F69-C69)/C69</f>
        <v>-4.0854515348758356E-2</v>
      </c>
      <c r="P69" s="382">
        <f t="shared" ref="P69:P97" si="93">(G69-D69)/D69</f>
        <v>-6.9236059493969521E-2</v>
      </c>
      <c r="R69" s="401">
        <v>5597.92</v>
      </c>
      <c r="S69" s="369">
        <v>11118.821000000002</v>
      </c>
      <c r="T69" s="374">
        <v>16716.741000000002</v>
      </c>
      <c r="U69" s="39">
        <v>4893.1690000000017</v>
      </c>
      <c r="V69" s="112">
        <v>11073.428</v>
      </c>
      <c r="W69" s="380">
        <v>15966.597000000002</v>
      </c>
      <c r="X69" s="345">
        <f t="shared" ref="X69:X96" si="94">R69/$R$97</f>
        <v>0.19677350118350512</v>
      </c>
      <c r="Y69" s="323">
        <f t="shared" ref="Y69:Y96" si="95">S69/$S$97</f>
        <v>0.17134358137212105</v>
      </c>
      <c r="Z69" s="398">
        <f t="shared" ref="Z69:Z96" si="96">T69/$T$97</f>
        <v>0.17909417397957786</v>
      </c>
      <c r="AA69" s="323">
        <f t="shared" ref="AA69:AA96" si="97">U69/$U$97</f>
        <v>0.1744087256526807</v>
      </c>
      <c r="AB69" s="323">
        <f t="shared" ref="AB69:AB96" si="98">V69/$V$97</f>
        <v>0.1769819999177536</v>
      </c>
      <c r="AC69" s="399">
        <f t="shared" ref="AC69:AC96" si="99">W69/$W$97</f>
        <v>0.17618535365647253</v>
      </c>
      <c r="AE69" s="392">
        <f t="shared" ref="AE69:AE97" si="100">(U69-R69)/R69</f>
        <v>-0.12589515391431075</v>
      </c>
      <c r="AF69" s="393">
        <f t="shared" ref="AF69:AF97" si="101">(V69-S69)/S69</f>
        <v>-4.0825371682844652E-3</v>
      </c>
      <c r="AG69" s="382">
        <f t="shared" ref="AG69:AG97" si="102">(W69-T69)/T69</f>
        <v>-4.487381840754727E-2</v>
      </c>
      <c r="AI69" s="27">
        <f t="shared" ref="AI69:AI97" si="103">(R69/B69)*10</f>
        <v>2.8890745694324527</v>
      </c>
      <c r="AJ69" s="28">
        <f t="shared" ref="AJ69:AJ97" si="104">(S69/C69)*10</f>
        <v>3.0828444251715448</v>
      </c>
      <c r="AK69" s="406">
        <f t="shared" ref="AK69:AK97" si="105">(T69/D69)*10</f>
        <v>3.0151258239779191</v>
      </c>
      <c r="AL69" s="28">
        <f t="shared" ref="AL69:AL97" si="106">(U69/E69)*10</f>
        <v>2.876471767402407</v>
      </c>
      <c r="AM69" s="28">
        <f t="shared" ref="AM69:AM97" si="107">(V69/F69)*10</f>
        <v>3.2010353458924232</v>
      </c>
      <c r="AN69" s="402">
        <f t="shared" ref="AN69:AN97" si="108">(W69/G69)*10</f>
        <v>3.0940451063361412</v>
      </c>
      <c r="AO69" s="383">
        <f t="shared" ref="AO69:AO82" si="109">(AL69-AI69)/AI69</f>
        <v>-4.3622280170225866E-3</v>
      </c>
      <c r="AP69" s="381">
        <f t="shared" ref="AP69:AP82" si="110">(AM69-AJ69)/AJ69</f>
        <v>3.833826960447468E-2</v>
      </c>
      <c r="AQ69" s="382">
        <f t="shared" ref="AQ69:AQ82" si="111">(AN69-AK69)/AK69</f>
        <v>2.6174457374419695E-2</v>
      </c>
    </row>
    <row r="70" spans="1:43" ht="19.5" customHeight="1">
      <c r="A70" s="8" t="s">
        <v>183</v>
      </c>
      <c r="B70" s="19">
        <v>3015.0699999999997</v>
      </c>
      <c r="C70" s="371">
        <v>92337.63</v>
      </c>
      <c r="D70" s="375">
        <v>95352.700000000012</v>
      </c>
      <c r="E70" s="19">
        <v>2599.83</v>
      </c>
      <c r="F70" s="369">
        <v>95271.899999999965</v>
      </c>
      <c r="G70" s="377">
        <v>97871.729999999967</v>
      </c>
      <c r="H70" s="345">
        <f t="shared" si="85"/>
        <v>2.86475760105162E-2</v>
      </c>
      <c r="I70" s="323">
        <f t="shared" si="86"/>
        <v>0.31111410380716198</v>
      </c>
      <c r="J70" s="399">
        <f t="shared" si="87"/>
        <v>0.23717003642540083</v>
      </c>
      <c r="K70" s="323">
        <f t="shared" si="88"/>
        <v>2.5366068498912542E-2</v>
      </c>
      <c r="L70" s="323">
        <f t="shared" si="89"/>
        <v>0.32849408138015657</v>
      </c>
      <c r="M70" s="399">
        <f t="shared" si="90"/>
        <v>0.24934287200511684</v>
      </c>
      <c r="N70" s="394">
        <f t="shared" ref="N70:N76" si="112">(E70-B70)/B70</f>
        <v>-0.13772151227003016</v>
      </c>
      <c r="O70" s="395">
        <f t="shared" ref="O70:O76" si="113">(F70-C70)/C70</f>
        <v>3.1777618723806973E-2</v>
      </c>
      <c r="P70" s="386">
        <f t="shared" ref="P70:P76" si="114">(G70-D70)/D70</f>
        <v>2.6418024869772485E-2</v>
      </c>
      <c r="R70" s="401">
        <v>557.98900000000003</v>
      </c>
      <c r="S70" s="369">
        <v>10102.065000000001</v>
      </c>
      <c r="T70" s="374">
        <v>10660.054</v>
      </c>
      <c r="U70" s="19">
        <v>574.43000000000006</v>
      </c>
      <c r="V70" s="119">
        <v>11017.701000000003</v>
      </c>
      <c r="W70" s="375">
        <v>11592.131000000003</v>
      </c>
      <c r="X70" s="345">
        <f t="shared" si="94"/>
        <v>1.9613972538350465E-2</v>
      </c>
      <c r="Y70" s="323">
        <f t="shared" si="95"/>
        <v>0.15567513825017559</v>
      </c>
      <c r="Z70" s="399">
        <f t="shared" si="96"/>
        <v>0.11420608632434365</v>
      </c>
      <c r="AA70" s="323">
        <f t="shared" si="97"/>
        <v>2.0474584931905959E-2</v>
      </c>
      <c r="AB70" s="323">
        <f t="shared" si="98"/>
        <v>0.17609133842526761</v>
      </c>
      <c r="AC70" s="399">
        <f t="shared" si="99"/>
        <v>0.12791477732338075</v>
      </c>
      <c r="AE70" s="394">
        <f t="shared" si="100"/>
        <v>2.9464738552193736E-2</v>
      </c>
      <c r="AF70" s="395">
        <f t="shared" si="101"/>
        <v>9.0638498168443993E-2</v>
      </c>
      <c r="AG70" s="386">
        <f t="shared" si="102"/>
        <v>8.7436423868021959E-2</v>
      </c>
      <c r="AI70" s="27">
        <f t="shared" si="103"/>
        <v>1.8506668170224907</v>
      </c>
      <c r="AJ70" s="28">
        <f t="shared" si="104"/>
        <v>1.0940355519196237</v>
      </c>
      <c r="AK70" s="402">
        <f t="shared" si="105"/>
        <v>1.1179603723858893</v>
      </c>
      <c r="AL70" s="28">
        <f t="shared" si="106"/>
        <v>2.2094906205405742</v>
      </c>
      <c r="AM70" s="28">
        <f t="shared" si="107"/>
        <v>1.1564481237384798</v>
      </c>
      <c r="AN70" s="402">
        <f t="shared" si="108"/>
        <v>1.1844207719634676</v>
      </c>
      <c r="AO70" s="384">
        <f t="shared" si="109"/>
        <v>0.19388892707083255</v>
      </c>
      <c r="AP70" s="385">
        <f t="shared" si="110"/>
        <v>5.7048028932282349E-2</v>
      </c>
      <c r="AQ70" s="386">
        <f t="shared" si="111"/>
        <v>5.9447902823015278E-2</v>
      </c>
    </row>
    <row r="71" spans="1:43" ht="19.5" customHeight="1">
      <c r="A71" s="8" t="s">
        <v>180</v>
      </c>
      <c r="B71" s="19">
        <v>21748.829999999998</v>
      </c>
      <c r="C71" s="371">
        <v>30038.37</v>
      </c>
      <c r="D71" s="375">
        <v>51787.199999999997</v>
      </c>
      <c r="E71" s="19">
        <v>21243.990000000005</v>
      </c>
      <c r="F71" s="369">
        <v>20568.849999999995</v>
      </c>
      <c r="G71" s="377">
        <v>41812.839999999997</v>
      </c>
      <c r="H71" s="345">
        <f t="shared" si="85"/>
        <v>0.2066457032721612</v>
      </c>
      <c r="I71" s="323">
        <f t="shared" si="86"/>
        <v>0.10120858161919402</v>
      </c>
      <c r="J71" s="399">
        <f t="shared" si="87"/>
        <v>0.12880990376118889</v>
      </c>
      <c r="K71" s="323">
        <f t="shared" si="88"/>
        <v>0.20727374694892095</v>
      </c>
      <c r="L71" s="323">
        <f t="shared" si="89"/>
        <v>7.0920654314611489E-2</v>
      </c>
      <c r="M71" s="399">
        <f t="shared" si="90"/>
        <v>0.1065244643401157</v>
      </c>
      <c r="N71" s="394">
        <f t="shared" si="112"/>
        <v>-2.3212283143506703E-2</v>
      </c>
      <c r="O71" s="395">
        <f t="shared" si="113"/>
        <v>-0.31524746515872881</v>
      </c>
      <c r="P71" s="386">
        <f t="shared" si="114"/>
        <v>-0.19260280532641272</v>
      </c>
      <c r="R71" s="401">
        <v>6312.8869999999988</v>
      </c>
      <c r="S71" s="369">
        <v>9483.9940000000006</v>
      </c>
      <c r="T71" s="374">
        <v>15796.880999999999</v>
      </c>
      <c r="U71" s="19">
        <v>5864.0619999999999</v>
      </c>
      <c r="V71" s="119">
        <v>5694.32</v>
      </c>
      <c r="W71" s="375">
        <v>11558.382</v>
      </c>
      <c r="X71" s="345">
        <f t="shared" si="94"/>
        <v>0.22190543587007922</v>
      </c>
      <c r="Y71" s="323">
        <f t="shared" si="95"/>
        <v>0.14615052240446244</v>
      </c>
      <c r="Z71" s="399">
        <f t="shared" si="96"/>
        <v>0.16923928857596629</v>
      </c>
      <c r="AA71" s="323">
        <f t="shared" si="97"/>
        <v>0.20901456307115282</v>
      </c>
      <c r="AB71" s="323">
        <f t="shared" si="98"/>
        <v>9.1009951188707111E-2</v>
      </c>
      <c r="AC71" s="399">
        <f t="shared" si="99"/>
        <v>0.12754236988424059</v>
      </c>
      <c r="AE71" s="394">
        <f t="shared" si="100"/>
        <v>-7.1096631382757042E-2</v>
      </c>
      <c r="AF71" s="395">
        <f t="shared" si="101"/>
        <v>-0.39958629244177091</v>
      </c>
      <c r="AG71" s="386">
        <f t="shared" si="102"/>
        <v>-0.26831239660538053</v>
      </c>
      <c r="AI71" s="27">
        <f t="shared" si="103"/>
        <v>2.9026329232423076</v>
      </c>
      <c r="AJ71" s="28">
        <f t="shared" si="104"/>
        <v>3.1572931553875927</v>
      </c>
      <c r="AK71" s="402">
        <f t="shared" si="105"/>
        <v>3.0503446797664289</v>
      </c>
      <c r="AL71" s="28">
        <f t="shared" si="106"/>
        <v>2.7603392771320259</v>
      </c>
      <c r="AM71" s="28">
        <f t="shared" si="107"/>
        <v>2.7684192358833877</v>
      </c>
      <c r="AN71" s="402">
        <f t="shared" si="108"/>
        <v>2.7643140241131676</v>
      </c>
      <c r="AO71" s="384">
        <f t="shared" si="109"/>
        <v>-4.9022266980743974E-2</v>
      </c>
      <c r="AP71" s="385">
        <f t="shared" si="110"/>
        <v>-0.12316687122975327</v>
      </c>
      <c r="AQ71" s="386">
        <f t="shared" si="111"/>
        <v>-9.3769945918099715E-2</v>
      </c>
    </row>
    <row r="72" spans="1:43" ht="19.5" customHeight="1">
      <c r="A72" s="8" t="s">
        <v>182</v>
      </c>
      <c r="B72" s="19">
        <v>8998.18</v>
      </c>
      <c r="C72" s="371">
        <v>24479.68</v>
      </c>
      <c r="D72" s="375">
        <v>33477.86</v>
      </c>
      <c r="E72" s="19">
        <v>9439.2400000000016</v>
      </c>
      <c r="F72" s="369">
        <v>27248.38</v>
      </c>
      <c r="G72" s="377">
        <v>36687.620000000003</v>
      </c>
      <c r="H72" s="345">
        <f t="shared" si="85"/>
        <v>8.5495874227234092E-2</v>
      </c>
      <c r="I72" s="323">
        <f t="shared" si="86"/>
        <v>8.2479631594249342E-2</v>
      </c>
      <c r="J72" s="399">
        <f t="shared" si="87"/>
        <v>8.326922337431944E-2</v>
      </c>
      <c r="K72" s="323">
        <f t="shared" si="88"/>
        <v>9.2096948038016047E-2</v>
      </c>
      <c r="L72" s="323">
        <f t="shared" si="89"/>
        <v>9.3951433289327022E-2</v>
      </c>
      <c r="M72" s="399">
        <f t="shared" si="90"/>
        <v>9.3467199750452645E-2</v>
      </c>
      <c r="N72" s="394">
        <f t="shared" si="112"/>
        <v>4.9016578908179356E-2</v>
      </c>
      <c r="O72" s="395">
        <f t="shared" si="113"/>
        <v>0.11310196865318503</v>
      </c>
      <c r="P72" s="386">
        <f t="shared" si="114"/>
        <v>9.5877096086786975E-2</v>
      </c>
      <c r="R72" s="401">
        <v>2780.9210000000003</v>
      </c>
      <c r="S72" s="369">
        <v>6787.8250000000007</v>
      </c>
      <c r="T72" s="374">
        <v>9568.746000000001</v>
      </c>
      <c r="U72" s="19">
        <v>2915.1619999999998</v>
      </c>
      <c r="V72" s="119">
        <v>7530.1160000000009</v>
      </c>
      <c r="W72" s="375">
        <v>10445.278</v>
      </c>
      <c r="X72" s="345">
        <f t="shared" si="94"/>
        <v>9.7752658431119827E-2</v>
      </c>
      <c r="Y72" s="323">
        <f t="shared" si="95"/>
        <v>0.10460193983042064</v>
      </c>
      <c r="Z72" s="399">
        <f t="shared" si="96"/>
        <v>0.10251439924147833</v>
      </c>
      <c r="AA72" s="323">
        <f t="shared" si="97"/>
        <v>0.10390601458709474</v>
      </c>
      <c r="AB72" s="323">
        <f t="shared" si="98"/>
        <v>0.12035071608292167</v>
      </c>
      <c r="AC72" s="399">
        <f t="shared" si="99"/>
        <v>0.11525968861556235</v>
      </c>
      <c r="AE72" s="394">
        <f t="shared" ref="AE72:AE73" si="115">(U72-R72)/R72</f>
        <v>4.8272137180451917E-2</v>
      </c>
      <c r="AF72" s="395">
        <f t="shared" ref="AF72:AF73" si="116">(V72-S72)/S72</f>
        <v>0.10935623708625371</v>
      </c>
      <c r="AG72" s="386">
        <f t="shared" ref="AG72:AG73" si="117">(W72-T72)/T72</f>
        <v>9.1603643779446034E-2</v>
      </c>
      <c r="AI72" s="27">
        <f t="shared" ref="AI72:AI73" si="118">(R72/B72)*10</f>
        <v>3.0905371975221656</v>
      </c>
      <c r="AJ72" s="28">
        <f t="shared" ref="AJ72:AJ73" si="119">(S72/C72)*10</f>
        <v>2.7728405763474036</v>
      </c>
      <c r="AK72" s="402">
        <f t="shared" ref="AK72:AK73" si="120">(T72/D72)*10</f>
        <v>2.8582310816760694</v>
      </c>
      <c r="AL72" s="28">
        <f t="shared" ref="AL72:AL73" si="121">(U72/E72)*10</f>
        <v>3.0883439768455929</v>
      </c>
      <c r="AM72" s="28">
        <f t="shared" ref="AM72:AM73" si="122">(V72/F72)*10</f>
        <v>2.7635096104795958</v>
      </c>
      <c r="AN72" s="402">
        <f t="shared" ref="AN72:AN73" si="123">(W72/G72)*10</f>
        <v>2.8470852020381803</v>
      </c>
      <c r="AO72" s="384">
        <f t="shared" ref="AO72:AO73" si="124">(AL72-AI72)/AI72</f>
        <v>-7.0965678016465697E-4</v>
      </c>
      <c r="AP72" s="385">
        <f t="shared" ref="AP72:AP73" si="125">(AM72-AJ72)/AJ72</f>
        <v>-3.365128867271285E-3</v>
      </c>
      <c r="AQ72" s="386">
        <f t="shared" ref="AQ72:AQ73" si="126">(AN72-AK72)/AK72</f>
        <v>-3.8995726095572376E-3</v>
      </c>
    </row>
    <row r="73" spans="1:43" ht="19.5" customHeight="1">
      <c r="A73" s="8" t="s">
        <v>184</v>
      </c>
      <c r="B73" s="19">
        <v>8602.2999999999993</v>
      </c>
      <c r="C73" s="371">
        <v>15499.620000000003</v>
      </c>
      <c r="D73" s="375">
        <v>24101.920000000002</v>
      </c>
      <c r="E73" s="19">
        <v>9049.630000000001</v>
      </c>
      <c r="F73" s="369">
        <v>17939.740000000002</v>
      </c>
      <c r="G73" s="377">
        <v>26989.370000000003</v>
      </c>
      <c r="H73" s="345">
        <f t="shared" si="85"/>
        <v>8.1734435059638261E-2</v>
      </c>
      <c r="I73" s="323">
        <f t="shared" si="86"/>
        <v>5.2223025278551813E-2</v>
      </c>
      <c r="J73" s="399">
        <f t="shared" si="87"/>
        <v>5.9948520013823378E-2</v>
      </c>
      <c r="K73" s="323">
        <f t="shared" si="88"/>
        <v>8.8295594123390345E-2</v>
      </c>
      <c r="L73" s="323">
        <f t="shared" si="89"/>
        <v>6.1855577683439217E-2</v>
      </c>
      <c r="M73" s="399">
        <f t="shared" si="90"/>
        <v>6.8759457193703868E-2</v>
      </c>
      <c r="N73" s="394">
        <f t="shared" si="112"/>
        <v>5.2001208978994198E-2</v>
      </c>
      <c r="O73" s="395">
        <f t="shared" si="113"/>
        <v>0.15743095637183355</v>
      </c>
      <c r="P73" s="386">
        <f t="shared" si="114"/>
        <v>0.11980165895497125</v>
      </c>
      <c r="R73" s="401">
        <v>3066.4559999999992</v>
      </c>
      <c r="S73" s="369">
        <v>5626.8390000000009</v>
      </c>
      <c r="T73" s="374">
        <v>8693.2950000000001</v>
      </c>
      <c r="U73" s="19">
        <v>3124.5250000000001</v>
      </c>
      <c r="V73" s="119">
        <v>6387.7050000000008</v>
      </c>
      <c r="W73" s="375">
        <v>9512.2300000000014</v>
      </c>
      <c r="X73" s="345">
        <f t="shared" si="94"/>
        <v>0.107789551002009</v>
      </c>
      <c r="Y73" s="323">
        <f t="shared" si="95"/>
        <v>8.67108793337283E-2</v>
      </c>
      <c r="Z73" s="399">
        <f t="shared" si="96"/>
        <v>9.3135287983811807E-2</v>
      </c>
      <c r="AA73" s="323">
        <f t="shared" si="97"/>
        <v>0.11136840430402915</v>
      </c>
      <c r="AB73" s="323">
        <f t="shared" si="98"/>
        <v>0.10209203561757338</v>
      </c>
      <c r="AC73" s="399">
        <f t="shared" si="99"/>
        <v>0.1049638571457467</v>
      </c>
      <c r="AE73" s="394">
        <f t="shared" si="115"/>
        <v>1.8936844357134386E-2</v>
      </c>
      <c r="AF73" s="395">
        <f t="shared" si="116"/>
        <v>0.13522085846067389</v>
      </c>
      <c r="AG73" s="386">
        <f t="shared" si="117"/>
        <v>9.4203061094786419E-2</v>
      </c>
      <c r="AI73" s="27">
        <f t="shared" si="118"/>
        <v>3.5646931634562846</v>
      </c>
      <c r="AJ73" s="28">
        <f t="shared" si="119"/>
        <v>3.6303077107696833</v>
      </c>
      <c r="AK73" s="402">
        <f t="shared" si="120"/>
        <v>3.6068889947356886</v>
      </c>
      <c r="AL73" s="28">
        <f t="shared" si="121"/>
        <v>3.4526549704242049</v>
      </c>
      <c r="AM73" s="28">
        <f t="shared" si="122"/>
        <v>3.5606452490392835</v>
      </c>
      <c r="AN73" s="402">
        <f t="shared" si="123"/>
        <v>3.5244357315491248</v>
      </c>
      <c r="AO73" s="384">
        <f t="shared" si="124"/>
        <v>-3.1429968273468119E-2</v>
      </c>
      <c r="AP73" s="385">
        <f t="shared" si="125"/>
        <v>-1.9189134167260508E-2</v>
      </c>
      <c r="AQ73" s="386">
        <f t="shared" si="126"/>
        <v>-2.2859939218230891E-2</v>
      </c>
    </row>
    <row r="74" spans="1:43" ht="19.5" customHeight="1">
      <c r="A74" s="8" t="s">
        <v>189</v>
      </c>
      <c r="B74" s="19">
        <v>18733.75</v>
      </c>
      <c r="C74" s="371">
        <v>6142.8499999999995</v>
      </c>
      <c r="D74" s="375">
        <v>24876.6</v>
      </c>
      <c r="E74" s="19">
        <v>18897.860000000004</v>
      </c>
      <c r="F74" s="369">
        <v>9474.09</v>
      </c>
      <c r="G74" s="377">
        <v>28371.950000000004</v>
      </c>
      <c r="H74" s="345">
        <f t="shared" si="85"/>
        <v>0.17799803224701513</v>
      </c>
      <c r="I74" s="323">
        <f t="shared" si="86"/>
        <v>2.0697166177774159E-2</v>
      </c>
      <c r="J74" s="399">
        <f t="shared" si="87"/>
        <v>6.1875375612228341E-2</v>
      </c>
      <c r="K74" s="323">
        <f t="shared" si="88"/>
        <v>0.18438298321154054</v>
      </c>
      <c r="L74" s="323">
        <f t="shared" si="89"/>
        <v>3.2666321249633194E-2</v>
      </c>
      <c r="M74" s="399">
        <f t="shared" si="90"/>
        <v>7.2281786552517033E-2</v>
      </c>
      <c r="N74" s="394">
        <f t="shared" si="112"/>
        <v>8.7601254420500013E-3</v>
      </c>
      <c r="O74" s="395">
        <f t="shared" si="113"/>
        <v>0.54229551429710976</v>
      </c>
      <c r="P74" s="386">
        <f t="shared" si="114"/>
        <v>0.14050754524332126</v>
      </c>
      <c r="R74" s="401">
        <v>3546.3249999999998</v>
      </c>
      <c r="S74" s="369">
        <v>1481.356</v>
      </c>
      <c r="T74" s="374">
        <v>5027.6809999999996</v>
      </c>
      <c r="U74" s="19">
        <v>3902.2329999999997</v>
      </c>
      <c r="V74" s="119">
        <v>2295.6149999999998</v>
      </c>
      <c r="W74" s="375">
        <v>6197.848</v>
      </c>
      <c r="X74" s="345">
        <f t="shared" si="94"/>
        <v>0.12465751325217111</v>
      </c>
      <c r="Y74" s="323">
        <f t="shared" si="95"/>
        <v>2.2828035663770438E-2</v>
      </c>
      <c r="Z74" s="399">
        <f t="shared" si="96"/>
        <v>5.3863870698709626E-2</v>
      </c>
      <c r="AA74" s="323">
        <f t="shared" si="97"/>
        <v>0.13908848942880103</v>
      </c>
      <c r="AB74" s="323">
        <f t="shared" si="98"/>
        <v>3.6689860966377698E-2</v>
      </c>
      <c r="AC74" s="399">
        <f t="shared" si="99"/>
        <v>6.8390906452330508E-2</v>
      </c>
      <c r="AE74" s="394">
        <f t="shared" si="100"/>
        <v>0.10035966810712496</v>
      </c>
      <c r="AF74" s="395">
        <f t="shared" si="101"/>
        <v>0.54967138216606937</v>
      </c>
      <c r="AG74" s="386">
        <f t="shared" si="102"/>
        <v>0.23274487780748232</v>
      </c>
      <c r="AI74" s="27">
        <f t="shared" si="103"/>
        <v>1.8930139454193635</v>
      </c>
      <c r="AJ74" s="28">
        <f t="shared" si="104"/>
        <v>2.411512571526246</v>
      </c>
      <c r="AK74" s="402">
        <f t="shared" si="105"/>
        <v>2.0210482943810648</v>
      </c>
      <c r="AL74" s="28">
        <f t="shared" si="106"/>
        <v>2.0649073492977505</v>
      </c>
      <c r="AM74" s="28">
        <f t="shared" si="107"/>
        <v>2.4230453795562421</v>
      </c>
      <c r="AN74" s="402">
        <f t="shared" si="108"/>
        <v>2.1844984218567984</v>
      </c>
      <c r="AO74" s="384">
        <f t="shared" si="109"/>
        <v>9.080408746820251E-2</v>
      </c>
      <c r="AP74" s="385">
        <f t="shared" si="110"/>
        <v>4.7823959809162467E-3</v>
      </c>
      <c r="AQ74" s="386">
        <f t="shared" si="111"/>
        <v>8.0873934546818613E-2</v>
      </c>
    </row>
    <row r="75" spans="1:43" ht="19.5" customHeight="1">
      <c r="A75" s="8" t="s">
        <v>190</v>
      </c>
      <c r="B75" s="19">
        <v>3621.9599999999996</v>
      </c>
      <c r="C75" s="371">
        <v>14966.74</v>
      </c>
      <c r="D75" s="375">
        <v>18588.7</v>
      </c>
      <c r="E75" s="19">
        <v>3515.28</v>
      </c>
      <c r="F75" s="369">
        <v>14284.360000000002</v>
      </c>
      <c r="G75" s="377">
        <v>17799.640000000003</v>
      </c>
      <c r="H75" s="345">
        <f t="shared" si="85"/>
        <v>3.4413918883160012E-2</v>
      </c>
      <c r="I75" s="323">
        <f t="shared" si="86"/>
        <v>5.0427587344561507E-2</v>
      </c>
      <c r="J75" s="399">
        <f t="shared" si="87"/>
        <v>4.6235530363595873E-2</v>
      </c>
      <c r="K75" s="323">
        <f t="shared" si="88"/>
        <v>3.4297947663061538E-2</v>
      </c>
      <c r="L75" s="323">
        <f t="shared" si="89"/>
        <v>4.9251959038325632E-2</v>
      </c>
      <c r="M75" s="399">
        <f t="shared" si="90"/>
        <v>4.5347245402295025E-2</v>
      </c>
      <c r="N75" s="394">
        <f t="shared" si="112"/>
        <v>-2.9453665970910609E-2</v>
      </c>
      <c r="O75" s="395">
        <f t="shared" si="113"/>
        <v>-4.5593095089511634E-2</v>
      </c>
      <c r="P75" s="386">
        <f t="shared" si="114"/>
        <v>-4.2448369170517447E-2</v>
      </c>
      <c r="R75" s="401">
        <v>1106.2139999999999</v>
      </c>
      <c r="S75" s="369">
        <v>5452.1270000000004</v>
      </c>
      <c r="T75" s="374">
        <v>6558.3410000000003</v>
      </c>
      <c r="U75" s="19">
        <v>1097.44</v>
      </c>
      <c r="V75" s="119">
        <v>4648.7120000000004</v>
      </c>
      <c r="W75" s="375">
        <v>5746.152</v>
      </c>
      <c r="X75" s="345">
        <f t="shared" si="94"/>
        <v>3.8884728941858744E-2</v>
      </c>
      <c r="Y75" s="323">
        <f t="shared" si="95"/>
        <v>8.4018527348865321E-2</v>
      </c>
      <c r="Z75" s="399">
        <f t="shared" si="96"/>
        <v>7.0262538856790235E-2</v>
      </c>
      <c r="AA75" s="323">
        <f t="shared" si="97"/>
        <v>3.9116391009645868E-2</v>
      </c>
      <c r="AB75" s="323">
        <f t="shared" si="98"/>
        <v>7.4298432861229627E-2</v>
      </c>
      <c r="AC75" s="399">
        <f t="shared" si="99"/>
        <v>6.3406612084205977E-2</v>
      </c>
      <c r="AE75" s="394">
        <f t="shared" si="100"/>
        <v>-7.9315575467313621E-3</v>
      </c>
      <c r="AF75" s="395">
        <f t="shared" si="101"/>
        <v>-0.14735808611941723</v>
      </c>
      <c r="AG75" s="386">
        <f t="shared" si="102"/>
        <v>-0.12384061761960842</v>
      </c>
      <c r="AI75" s="27">
        <f t="shared" si="103"/>
        <v>3.0541861312659444</v>
      </c>
      <c r="AJ75" s="28">
        <f t="shared" si="104"/>
        <v>3.6428286988348835</v>
      </c>
      <c r="AK75" s="402">
        <f t="shared" si="105"/>
        <v>3.528133220720115</v>
      </c>
      <c r="AL75" s="28">
        <f t="shared" si="106"/>
        <v>3.1219134748867798</v>
      </c>
      <c r="AM75" s="28">
        <f t="shared" si="107"/>
        <v>3.254406917775805</v>
      </c>
      <c r="AN75" s="402">
        <f t="shared" si="108"/>
        <v>3.2282405711576185</v>
      </c>
      <c r="AO75" s="384">
        <f t="shared" si="109"/>
        <v>2.2175250855704331E-2</v>
      </c>
      <c r="AP75" s="385">
        <f t="shared" si="110"/>
        <v>-0.10662641951385489</v>
      </c>
      <c r="AQ75" s="386">
        <f t="shared" si="111"/>
        <v>-8.5000375779825693E-2</v>
      </c>
    </row>
    <row r="76" spans="1:43" ht="19.5" customHeight="1">
      <c r="A76" s="8" t="s">
        <v>194</v>
      </c>
      <c r="B76" s="19">
        <v>2015.1599999999996</v>
      </c>
      <c r="C76" s="371">
        <v>6555.4800000000005</v>
      </c>
      <c r="D76" s="375">
        <v>8570.64</v>
      </c>
      <c r="E76" s="19">
        <v>2753.6800000000003</v>
      </c>
      <c r="F76" s="369">
        <v>6174.9400000000023</v>
      </c>
      <c r="G76" s="377">
        <v>8928.6200000000026</v>
      </c>
      <c r="H76" s="345">
        <f t="shared" si="85"/>
        <v>1.9146968154421563E-2</v>
      </c>
      <c r="I76" s="323">
        <f t="shared" si="86"/>
        <v>2.2087444579482647E-2</v>
      </c>
      <c r="J76" s="399">
        <f t="shared" si="87"/>
        <v>2.1317686871887183E-2</v>
      </c>
      <c r="K76" s="323">
        <f t="shared" si="88"/>
        <v>2.6867154969396265E-2</v>
      </c>
      <c r="L76" s="323">
        <f t="shared" si="89"/>
        <v>2.1290970820122046E-2</v>
      </c>
      <c r="M76" s="399">
        <f t="shared" si="90"/>
        <v>2.2746995009103526E-2</v>
      </c>
      <c r="N76" s="394">
        <f t="shared" si="112"/>
        <v>0.36648206594017391</v>
      </c>
      <c r="O76" s="395">
        <f t="shared" si="113"/>
        <v>-5.8049143617248181E-2</v>
      </c>
      <c r="P76" s="386">
        <f t="shared" si="114"/>
        <v>4.1768176005526216E-2</v>
      </c>
      <c r="R76" s="401">
        <v>901.60599999999999</v>
      </c>
      <c r="S76" s="369">
        <v>1788.5849999999996</v>
      </c>
      <c r="T76" s="374">
        <v>2690.1909999999998</v>
      </c>
      <c r="U76" s="19">
        <v>1141.8150000000001</v>
      </c>
      <c r="V76" s="119">
        <v>1743.441</v>
      </c>
      <c r="W76" s="375">
        <v>2885.2560000000003</v>
      </c>
      <c r="X76" s="345">
        <f t="shared" si="94"/>
        <v>3.1692516025247829E-2</v>
      </c>
      <c r="Y76" s="323">
        <f t="shared" si="95"/>
        <v>2.756250500736139E-2</v>
      </c>
      <c r="Z76" s="399">
        <f t="shared" si="96"/>
        <v>2.88212597773869E-2</v>
      </c>
      <c r="AA76" s="323">
        <f t="shared" si="97"/>
        <v>4.0698062764869876E-2</v>
      </c>
      <c r="AB76" s="323">
        <f t="shared" si="98"/>
        <v>2.7864693292683009E-2</v>
      </c>
      <c r="AC76" s="399">
        <f t="shared" si="99"/>
        <v>3.1837707731300499E-2</v>
      </c>
      <c r="AE76" s="394">
        <f t="shared" si="100"/>
        <v>0.26642347100618236</v>
      </c>
      <c r="AF76" s="395">
        <f t="shared" si="101"/>
        <v>-2.5240064072996005E-2</v>
      </c>
      <c r="AG76" s="386">
        <f t="shared" si="102"/>
        <v>7.2509721428701726E-2</v>
      </c>
      <c r="AI76" s="27">
        <f t="shared" si="103"/>
        <v>4.4741161992099894</v>
      </c>
      <c r="AJ76" s="28">
        <f t="shared" si="104"/>
        <v>2.7283814457522553</v>
      </c>
      <c r="AK76" s="402">
        <f t="shared" si="105"/>
        <v>3.1388449404011838</v>
      </c>
      <c r="AL76" s="28">
        <f t="shared" si="106"/>
        <v>4.1465057668283896</v>
      </c>
      <c r="AM76" s="28">
        <f t="shared" si="107"/>
        <v>2.823413668796781</v>
      </c>
      <c r="AN76" s="402">
        <f t="shared" si="108"/>
        <v>3.2314691408078735</v>
      </c>
      <c r="AO76" s="384">
        <f t="shared" si="109"/>
        <v>-7.3223496618046516E-2</v>
      </c>
      <c r="AP76" s="385">
        <f t="shared" si="110"/>
        <v>3.4830988604060073E-2</v>
      </c>
      <c r="AQ76" s="386">
        <f t="shared" si="111"/>
        <v>2.9509007983953228E-2</v>
      </c>
    </row>
    <row r="77" spans="1:43" ht="19.5" customHeight="1">
      <c r="A77" s="8" t="s">
        <v>197</v>
      </c>
      <c r="B77" s="19">
        <v>2775.8499999999995</v>
      </c>
      <c r="C77" s="371">
        <v>1829.2300000000002</v>
      </c>
      <c r="D77" s="375">
        <v>4605.08</v>
      </c>
      <c r="E77" s="19">
        <v>3562.45</v>
      </c>
      <c r="F77" s="369">
        <v>1931.73</v>
      </c>
      <c r="G77" s="377">
        <v>5494.18</v>
      </c>
      <c r="H77" s="345">
        <f t="shared" si="85"/>
        <v>2.6374636034583405E-2</v>
      </c>
      <c r="I77" s="323">
        <f t="shared" si="86"/>
        <v>6.163243004040443E-3</v>
      </c>
      <c r="J77" s="399">
        <f t="shared" si="87"/>
        <v>1.1454180021560845E-2</v>
      </c>
      <c r="K77" s="323">
        <f t="shared" si="88"/>
        <v>3.4758176774616407E-2</v>
      </c>
      <c r="L77" s="323">
        <f t="shared" si="89"/>
        <v>6.6605354970824563E-3</v>
      </c>
      <c r="M77" s="399">
        <f t="shared" si="90"/>
        <v>1.3997245379366171E-2</v>
      </c>
      <c r="N77" s="394">
        <f t="shared" si="91"/>
        <v>0.28337266062647498</v>
      </c>
      <c r="O77" s="395">
        <f t="shared" si="92"/>
        <v>5.6034506322332214E-2</v>
      </c>
      <c r="P77" s="386">
        <f t="shared" si="93"/>
        <v>0.19306939293128467</v>
      </c>
      <c r="R77" s="401">
        <v>839.67200000000003</v>
      </c>
      <c r="S77" s="369">
        <v>722.42899999999997</v>
      </c>
      <c r="T77" s="374">
        <v>1562.1010000000001</v>
      </c>
      <c r="U77" s="19">
        <v>1075.453</v>
      </c>
      <c r="V77" s="119">
        <v>595.65499999999997</v>
      </c>
      <c r="W77" s="375">
        <v>1671.1079999999999</v>
      </c>
      <c r="X77" s="345">
        <f t="shared" si="94"/>
        <v>2.9515462758623937E-2</v>
      </c>
      <c r="Y77" s="323">
        <f t="shared" si="95"/>
        <v>1.113279655703424E-2</v>
      </c>
      <c r="Z77" s="399">
        <f t="shared" si="96"/>
        <v>1.6735510125309265E-2</v>
      </c>
      <c r="AA77" s="323">
        <f t="shared" si="97"/>
        <v>3.8332701615119438E-2</v>
      </c>
      <c r="AB77" s="323">
        <f t="shared" si="98"/>
        <v>9.5201064350632445E-3</v>
      </c>
      <c r="AC77" s="399">
        <f t="shared" si="99"/>
        <v>1.844004417335519E-2</v>
      </c>
      <c r="AE77" s="394">
        <f t="shared" si="100"/>
        <v>0.28080131289360599</v>
      </c>
      <c r="AF77" s="395">
        <f t="shared" si="101"/>
        <v>-0.17548298863971409</v>
      </c>
      <c r="AG77" s="386">
        <f t="shared" si="102"/>
        <v>6.9782299608027801E-2</v>
      </c>
      <c r="AI77" s="27">
        <f t="shared" si="103"/>
        <v>3.024918493434444</v>
      </c>
      <c r="AJ77" s="28">
        <f t="shared" si="104"/>
        <v>3.9493612066279251</v>
      </c>
      <c r="AK77" s="402">
        <f t="shared" si="105"/>
        <v>3.3921256525402383</v>
      </c>
      <c r="AL77" s="28">
        <f t="shared" si="106"/>
        <v>3.0188578085306461</v>
      </c>
      <c r="AM77" s="28">
        <f t="shared" si="107"/>
        <v>3.0835313423718635</v>
      </c>
      <c r="AN77" s="402">
        <f t="shared" si="108"/>
        <v>3.0415967441911258</v>
      </c>
      <c r="AO77" s="384">
        <f t="shared" si="109"/>
        <v>-2.0035861848682899E-3</v>
      </c>
      <c r="AP77" s="385">
        <f t="shared" si="110"/>
        <v>-0.21923288829672061</v>
      </c>
      <c r="AQ77" s="386">
        <f t="shared" si="111"/>
        <v>-0.10333606247357445</v>
      </c>
    </row>
    <row r="78" spans="1:43" ht="19.5" customHeight="1">
      <c r="A78" s="8" t="s">
        <v>200</v>
      </c>
      <c r="B78" s="19">
        <v>706.55</v>
      </c>
      <c r="C78" s="371">
        <v>11114.150000000001</v>
      </c>
      <c r="D78" s="375">
        <v>11820.7</v>
      </c>
      <c r="E78" s="19">
        <v>397.98</v>
      </c>
      <c r="F78" s="369">
        <v>11963.88</v>
      </c>
      <c r="G78" s="377">
        <v>12361.859999999999</v>
      </c>
      <c r="H78" s="345">
        <f t="shared" si="85"/>
        <v>6.713258674004326E-3</v>
      </c>
      <c r="I78" s="323">
        <f t="shared" si="86"/>
        <v>3.7447017178460933E-2</v>
      </c>
      <c r="J78" s="399">
        <f t="shared" si="87"/>
        <v>2.9401536082079852E-2</v>
      </c>
      <c r="K78" s="323">
        <f t="shared" si="88"/>
        <v>3.8830184824381647E-3</v>
      </c>
      <c r="L78" s="323">
        <f t="shared" si="89"/>
        <v>4.1251027536371471E-2</v>
      </c>
      <c r="M78" s="399">
        <f t="shared" si="90"/>
        <v>3.1493687459342695E-2</v>
      </c>
      <c r="N78" s="394">
        <f t="shared" si="91"/>
        <v>-0.43672776165876437</v>
      </c>
      <c r="O78" s="395">
        <f t="shared" si="92"/>
        <v>7.645478961504007E-2</v>
      </c>
      <c r="P78" s="386">
        <f t="shared" si="93"/>
        <v>4.5780706726335836E-2</v>
      </c>
      <c r="R78" s="401">
        <v>99.301000000000016</v>
      </c>
      <c r="S78" s="369">
        <v>1208.6030000000001</v>
      </c>
      <c r="T78" s="374">
        <v>1307.904</v>
      </c>
      <c r="U78" s="19">
        <v>58.416000000000004</v>
      </c>
      <c r="V78" s="119">
        <v>1359.8550000000002</v>
      </c>
      <c r="W78" s="375">
        <v>1418.2710000000002</v>
      </c>
      <c r="X78" s="345">
        <f t="shared" si="94"/>
        <v>3.4905474606681131E-3</v>
      </c>
      <c r="Y78" s="323">
        <f t="shared" si="95"/>
        <v>1.8624849386197476E-2</v>
      </c>
      <c r="Z78" s="399">
        <f t="shared" si="96"/>
        <v>1.4012180156681603E-2</v>
      </c>
      <c r="AA78" s="323">
        <f t="shared" si="97"/>
        <v>2.0821394310572543E-3</v>
      </c>
      <c r="AB78" s="323">
        <f t="shared" si="98"/>
        <v>2.1733997592990793E-2</v>
      </c>
      <c r="AC78" s="399">
        <f t="shared" si="99"/>
        <v>1.5650083591119572E-2</v>
      </c>
      <c r="AE78" s="394">
        <f t="shared" si="100"/>
        <v>-0.41172797857020582</v>
      </c>
      <c r="AF78" s="395">
        <f t="shared" si="101"/>
        <v>0.12514613979942146</v>
      </c>
      <c r="AG78" s="386">
        <f t="shared" si="102"/>
        <v>8.438463373458617E-2</v>
      </c>
      <c r="AI78" s="27">
        <f t="shared" si="103"/>
        <v>1.4054348595286961</v>
      </c>
      <c r="AJ78" s="28">
        <f t="shared" si="104"/>
        <v>1.0874452837149038</v>
      </c>
      <c r="AK78" s="402">
        <f t="shared" si="105"/>
        <v>1.1064522405610495</v>
      </c>
      <c r="AL78" s="28">
        <f t="shared" si="106"/>
        <v>1.4678124528870797</v>
      </c>
      <c r="AM78" s="28">
        <f t="shared" si="107"/>
        <v>1.1366337676405984</v>
      </c>
      <c r="AN78" s="402">
        <f t="shared" si="108"/>
        <v>1.1472957952929417</v>
      </c>
      <c r="AO78" s="384">
        <f t="shared" si="109"/>
        <v>4.4383126642597727E-2</v>
      </c>
      <c r="AP78" s="385">
        <f t="shared" si="110"/>
        <v>4.5233065665297799E-2</v>
      </c>
      <c r="AQ78" s="386">
        <f t="shared" si="111"/>
        <v>3.6913978963232605E-2</v>
      </c>
    </row>
    <row r="79" spans="1:43" ht="19.5" customHeight="1">
      <c r="A79" s="8" t="s">
        <v>201</v>
      </c>
      <c r="B79" s="19">
        <v>2189.7300000000005</v>
      </c>
      <c r="C79" s="371">
        <v>20860.240000000002</v>
      </c>
      <c r="D79" s="375">
        <v>23049.97</v>
      </c>
      <c r="E79" s="19">
        <v>1339.7100000000003</v>
      </c>
      <c r="F79" s="369">
        <v>16008.74</v>
      </c>
      <c r="G79" s="377">
        <v>17348.45</v>
      </c>
      <c r="H79" s="345">
        <f t="shared" si="85"/>
        <v>2.0805638548195452E-2</v>
      </c>
      <c r="I79" s="323">
        <f t="shared" si="86"/>
        <v>7.0284616063920113E-2</v>
      </c>
      <c r="J79" s="399">
        <f t="shared" si="87"/>
        <v>5.7332012879597494E-2</v>
      </c>
      <c r="K79" s="323">
        <f t="shared" si="88"/>
        <v>1.3071306827245676E-2</v>
      </c>
      <c r="L79" s="323">
        <f t="shared" si="89"/>
        <v>5.5197559200076511E-2</v>
      </c>
      <c r="M79" s="399">
        <f t="shared" si="90"/>
        <v>4.4197771387480031E-2</v>
      </c>
      <c r="N79" s="394">
        <f t="shared" si="91"/>
        <v>-0.38818484470688169</v>
      </c>
      <c r="O79" s="395">
        <f t="shared" si="92"/>
        <v>-0.23257162908959828</v>
      </c>
      <c r="P79" s="386">
        <f t="shared" si="93"/>
        <v>-0.24735476879145613</v>
      </c>
      <c r="R79" s="401">
        <v>186.39400000000001</v>
      </c>
      <c r="S79" s="369">
        <v>1701.6</v>
      </c>
      <c r="T79" s="374">
        <v>1887.9939999999999</v>
      </c>
      <c r="U79" s="19">
        <v>113.46399999999998</v>
      </c>
      <c r="V79" s="119">
        <v>1280.962</v>
      </c>
      <c r="W79" s="375">
        <v>1394.4259999999999</v>
      </c>
      <c r="X79" s="345">
        <f t="shared" si="94"/>
        <v>6.5519692992394053E-3</v>
      </c>
      <c r="Y79" s="323">
        <f t="shared" si="95"/>
        <v>2.6222046210007437E-2</v>
      </c>
      <c r="Z79" s="399">
        <f t="shared" si="96"/>
        <v>2.0226952484841337E-2</v>
      </c>
      <c r="AA79" s="323">
        <f t="shared" si="97"/>
        <v>4.0442322035997031E-3</v>
      </c>
      <c r="AB79" s="323">
        <f t="shared" si="98"/>
        <v>2.0473083545460853E-2</v>
      </c>
      <c r="AC79" s="399">
        <f t="shared" si="99"/>
        <v>1.538696304276862E-2</v>
      </c>
      <c r="AE79" s="394">
        <f t="shared" si="100"/>
        <v>-0.39126795926907526</v>
      </c>
      <c r="AF79" s="395">
        <f t="shared" si="101"/>
        <v>-0.24720145745181002</v>
      </c>
      <c r="AG79" s="386">
        <f t="shared" si="102"/>
        <v>-0.26142455961194794</v>
      </c>
      <c r="AI79" s="27">
        <f t="shared" si="103"/>
        <v>0.85121910007169821</v>
      </c>
      <c r="AJ79" s="28">
        <f t="shared" si="104"/>
        <v>0.8157144884239107</v>
      </c>
      <c r="AK79" s="402">
        <f t="shared" si="105"/>
        <v>0.81908740011375281</v>
      </c>
      <c r="AL79" s="28">
        <f t="shared" si="106"/>
        <v>0.84692955938225412</v>
      </c>
      <c r="AM79" s="28">
        <f t="shared" si="107"/>
        <v>0.80016416032742121</v>
      </c>
      <c r="AN79" s="402">
        <f t="shared" si="108"/>
        <v>0.80377555343560947</v>
      </c>
      <c r="AO79" s="384">
        <f t="shared" si="109"/>
        <v>-5.0392909288369883E-3</v>
      </c>
      <c r="AP79" s="385">
        <f t="shared" si="110"/>
        <v>-1.9063444767954504E-2</v>
      </c>
      <c r="AQ79" s="386">
        <f t="shared" si="111"/>
        <v>-1.8693788570080392E-2</v>
      </c>
    </row>
    <row r="80" spans="1:43" ht="19.5" customHeight="1">
      <c r="A80" s="8" t="s">
        <v>195</v>
      </c>
      <c r="B80" s="19">
        <v>210.88</v>
      </c>
      <c r="C80" s="371">
        <v>467.53999999999996</v>
      </c>
      <c r="D80" s="375">
        <v>678.42</v>
      </c>
      <c r="E80" s="19">
        <v>168.49</v>
      </c>
      <c r="F80" s="369">
        <v>425.96999999999997</v>
      </c>
      <c r="G80" s="377">
        <v>594.46</v>
      </c>
      <c r="H80" s="345">
        <f t="shared" si="85"/>
        <v>2.0036685148595744E-3</v>
      </c>
      <c r="I80" s="323">
        <f t="shared" si="86"/>
        <v>1.5752872159920119E-3</v>
      </c>
      <c r="J80" s="399">
        <f t="shared" si="87"/>
        <v>1.6874288416764329E-3</v>
      </c>
      <c r="K80" s="323">
        <f t="shared" si="88"/>
        <v>1.6439262880195145E-3</v>
      </c>
      <c r="L80" s="323">
        <f t="shared" si="89"/>
        <v>1.4687292249394139E-3</v>
      </c>
      <c r="M80" s="399">
        <f t="shared" si="90"/>
        <v>1.514475770400317E-3</v>
      </c>
      <c r="N80" s="394">
        <f t="shared" si="91"/>
        <v>-0.20101479514415777</v>
      </c>
      <c r="O80" s="395">
        <f t="shared" si="92"/>
        <v>-8.8912178637121947E-2</v>
      </c>
      <c r="P80" s="386">
        <f t="shared" si="93"/>
        <v>-0.12375814392264368</v>
      </c>
      <c r="R80" s="401">
        <v>321.97100000000006</v>
      </c>
      <c r="S80" s="369">
        <v>1042.6949999999999</v>
      </c>
      <c r="T80" s="374">
        <v>1364.6659999999999</v>
      </c>
      <c r="U80" s="19">
        <v>268.31900000000002</v>
      </c>
      <c r="V80" s="119">
        <v>940.94800000000009</v>
      </c>
      <c r="W80" s="375">
        <v>1209.2670000000001</v>
      </c>
      <c r="X80" s="345">
        <f t="shared" si="94"/>
        <v>1.1317661015083162E-2</v>
      </c>
      <c r="Y80" s="323">
        <f t="shared" si="95"/>
        <v>1.6068169060263107E-2</v>
      </c>
      <c r="Z80" s="399">
        <f t="shared" si="96"/>
        <v>1.4620297702046982E-2</v>
      </c>
      <c r="AA80" s="323">
        <f t="shared" si="97"/>
        <v>9.5637765338580424E-3</v>
      </c>
      <c r="AB80" s="323">
        <f t="shared" si="98"/>
        <v>1.5038781022336573E-2</v>
      </c>
      <c r="AC80" s="399">
        <f t="shared" si="99"/>
        <v>1.3343803570673298E-2</v>
      </c>
      <c r="AE80" s="394">
        <f t="shared" si="100"/>
        <v>-0.16663612561379762</v>
      </c>
      <c r="AF80" s="395">
        <f t="shared" si="101"/>
        <v>-9.7580788245843555E-2</v>
      </c>
      <c r="AG80" s="386">
        <f t="shared" si="102"/>
        <v>-0.1138732847451317</v>
      </c>
      <c r="AI80" s="27">
        <f t="shared" si="103"/>
        <v>15.267972306525042</v>
      </c>
      <c r="AJ80" s="28">
        <f t="shared" si="104"/>
        <v>22.301728194379091</v>
      </c>
      <c r="AK80" s="402">
        <f t="shared" si="105"/>
        <v>20.115356268977919</v>
      </c>
      <c r="AL80" s="28">
        <f t="shared" si="106"/>
        <v>15.92492136031812</v>
      </c>
      <c r="AM80" s="28">
        <f t="shared" si="107"/>
        <v>22.089536821841914</v>
      </c>
      <c r="AN80" s="402">
        <f t="shared" si="108"/>
        <v>20.342277024526464</v>
      </c>
      <c r="AO80" s="384">
        <f t="shared" si="109"/>
        <v>4.3027917565210579E-2</v>
      </c>
      <c r="AP80" s="385">
        <f t="shared" si="110"/>
        <v>-9.5145708300156499E-3</v>
      </c>
      <c r="AQ80" s="386">
        <f t="shared" si="111"/>
        <v>1.1280971239793729E-2</v>
      </c>
    </row>
    <row r="81" spans="1:43" ht="19.5" customHeight="1">
      <c r="A81" s="8" t="s">
        <v>205</v>
      </c>
      <c r="B81" s="19">
        <v>1925.94</v>
      </c>
      <c r="C81" s="371">
        <v>8549.82</v>
      </c>
      <c r="D81" s="375">
        <v>10475.76</v>
      </c>
      <c r="E81" s="19">
        <v>1925.14</v>
      </c>
      <c r="F81" s="369">
        <v>8783.7599999999984</v>
      </c>
      <c r="G81" s="377">
        <v>10708.899999999998</v>
      </c>
      <c r="H81" s="345">
        <f t="shared" si="85"/>
        <v>1.8299247626653303E-2</v>
      </c>
      <c r="I81" s="323">
        <f t="shared" si="86"/>
        <v>2.8806994364188786E-2</v>
      </c>
      <c r="J81" s="399">
        <f t="shared" si="87"/>
        <v>2.6056277177088399E-2</v>
      </c>
      <c r="K81" s="323">
        <f t="shared" si="88"/>
        <v>1.8783240869593969E-2</v>
      </c>
      <c r="L81" s="323">
        <f t="shared" si="89"/>
        <v>3.0286088261741024E-2</v>
      </c>
      <c r="M81" s="399">
        <f t="shared" si="90"/>
        <v>2.7282524606600866E-2</v>
      </c>
      <c r="N81" s="394">
        <f t="shared" si="91"/>
        <v>-4.1538157990381555E-4</v>
      </c>
      <c r="O81" s="395">
        <f t="shared" si="92"/>
        <v>2.7361979550446523E-2</v>
      </c>
      <c r="P81" s="386">
        <f t="shared" si="93"/>
        <v>2.2255187213147076E-2</v>
      </c>
      <c r="R81" s="401">
        <v>226.63499999999999</v>
      </c>
      <c r="S81" s="369">
        <v>515.88099999999997</v>
      </c>
      <c r="T81" s="374">
        <v>742.51599999999996</v>
      </c>
      <c r="U81" s="19">
        <v>244.45199999999997</v>
      </c>
      <c r="V81" s="119">
        <v>703.101</v>
      </c>
      <c r="W81" s="375">
        <v>947.553</v>
      </c>
      <c r="X81" s="345">
        <f t="shared" si="94"/>
        <v>7.9664879885249663E-3</v>
      </c>
      <c r="Y81" s="323">
        <f t="shared" si="95"/>
        <v>7.94984451155668E-3</v>
      </c>
      <c r="Z81" s="399">
        <f t="shared" si="96"/>
        <v>7.9549171508142766E-3</v>
      </c>
      <c r="AA81" s="323">
        <f t="shared" si="97"/>
        <v>8.7130777218708544E-3</v>
      </c>
      <c r="AB81" s="323">
        <f t="shared" si="98"/>
        <v>1.123737122092386E-2</v>
      </c>
      <c r="AC81" s="399">
        <f t="shared" si="99"/>
        <v>1.04558886538723E-2</v>
      </c>
      <c r="AE81" s="394">
        <f t="shared" si="100"/>
        <v>7.8615394797802537E-2</v>
      </c>
      <c r="AF81" s="395">
        <f t="shared" si="101"/>
        <v>0.3629131524518252</v>
      </c>
      <c r="AG81" s="386">
        <f t="shared" si="102"/>
        <v>0.27613815729223351</v>
      </c>
      <c r="AI81" s="27">
        <f t="shared" si="103"/>
        <v>1.1767500545188323</v>
      </c>
      <c r="AJ81" s="28">
        <f t="shared" si="104"/>
        <v>0.60338229342839966</v>
      </c>
      <c r="AK81" s="402">
        <f t="shared" si="105"/>
        <v>0.70879439773343411</v>
      </c>
      <c r="AL81" s="28">
        <f t="shared" si="106"/>
        <v>1.2697881712498829</v>
      </c>
      <c r="AM81" s="28">
        <f t="shared" si="107"/>
        <v>0.80045561354135375</v>
      </c>
      <c r="AN81" s="402">
        <f t="shared" si="108"/>
        <v>0.88482757332685913</v>
      </c>
      <c r="AO81" s="384">
        <f t="shared" si="109"/>
        <v>7.9063617948242557E-2</v>
      </c>
      <c r="AP81" s="385">
        <f t="shared" si="110"/>
        <v>0.32661435752976697</v>
      </c>
      <c r="AQ81" s="386">
        <f t="shared" si="111"/>
        <v>0.24835576601104598</v>
      </c>
    </row>
    <row r="82" spans="1:43" ht="19.5" customHeight="1">
      <c r="A82" s="8" t="s">
        <v>202</v>
      </c>
      <c r="B82" s="19">
        <v>601.70000000000005</v>
      </c>
      <c r="C82" s="371">
        <v>2268.0099999999998</v>
      </c>
      <c r="D82" s="375">
        <v>2869.71</v>
      </c>
      <c r="E82" s="19">
        <v>334.9</v>
      </c>
      <c r="F82" s="369">
        <v>1935.29</v>
      </c>
      <c r="G82" s="377">
        <v>2270.19</v>
      </c>
      <c r="H82" s="345">
        <f t="shared" si="85"/>
        <v>5.7170302797373198E-3</v>
      </c>
      <c r="I82" s="323">
        <f t="shared" si="86"/>
        <v>7.6416288632887948E-3</v>
      </c>
      <c r="J82" s="399">
        <f t="shared" si="87"/>
        <v>7.1378075841621366E-3</v>
      </c>
      <c r="K82" s="323">
        <f t="shared" si="88"/>
        <v>3.2675583943126319E-3</v>
      </c>
      <c r="L82" s="323">
        <f t="shared" si="89"/>
        <v>6.6728102489212815E-3</v>
      </c>
      <c r="M82" s="399">
        <f t="shared" si="90"/>
        <v>5.7836486041198659E-3</v>
      </c>
      <c r="N82" s="394">
        <f t="shared" si="91"/>
        <v>-0.44341033737743069</v>
      </c>
      <c r="O82" s="395">
        <f t="shared" si="92"/>
        <v>-0.14670129320417452</v>
      </c>
      <c r="P82" s="386">
        <f t="shared" si="93"/>
        <v>-0.20891309574835087</v>
      </c>
      <c r="R82" s="401">
        <v>144.60799999999998</v>
      </c>
      <c r="S82" s="369">
        <v>1003.7709999999998</v>
      </c>
      <c r="T82" s="374">
        <v>1148.3789999999999</v>
      </c>
      <c r="U82" s="19">
        <v>102.04600000000001</v>
      </c>
      <c r="V82" s="119">
        <v>688.07399999999996</v>
      </c>
      <c r="W82" s="375">
        <v>790.12</v>
      </c>
      <c r="X82" s="345">
        <f t="shared" si="94"/>
        <v>5.083142034745817E-3</v>
      </c>
      <c r="Y82" s="323">
        <f t="shared" si="95"/>
        <v>1.5468341294232118E-2</v>
      </c>
      <c r="Z82" s="399">
        <f t="shared" si="96"/>
        <v>1.2303115088072107E-2</v>
      </c>
      <c r="AA82" s="323">
        <f t="shared" si="97"/>
        <v>3.637256922447079E-3</v>
      </c>
      <c r="AB82" s="323">
        <f t="shared" si="98"/>
        <v>1.0997200922009731E-2</v>
      </c>
      <c r="AC82" s="399">
        <f t="shared" si="99"/>
        <v>8.7186750959551401E-3</v>
      </c>
      <c r="AE82" s="394">
        <f t="shared" si="100"/>
        <v>-0.29432673157778255</v>
      </c>
      <c r="AF82" s="395">
        <f t="shared" si="101"/>
        <v>-0.31451097909782205</v>
      </c>
      <c r="AG82" s="386">
        <f t="shared" si="102"/>
        <v>-0.31196930630044606</v>
      </c>
      <c r="AI82" s="27">
        <f t="shared" si="103"/>
        <v>2.4033239155725439</v>
      </c>
      <c r="AJ82" s="28">
        <f t="shared" si="104"/>
        <v>4.4257785459499734</v>
      </c>
      <c r="AK82" s="402">
        <f t="shared" si="105"/>
        <v>4.0017249129702996</v>
      </c>
      <c r="AL82" s="28">
        <f t="shared" si="106"/>
        <v>3.047058823529412</v>
      </c>
      <c r="AM82" s="28">
        <f t="shared" si="107"/>
        <v>3.5554051330808303</v>
      </c>
      <c r="AN82" s="402">
        <f t="shared" si="108"/>
        <v>3.4804135336689876</v>
      </c>
      <c r="AO82" s="384">
        <f t="shared" si="109"/>
        <v>0.26785191283860343</v>
      </c>
      <c r="AP82" s="385">
        <f t="shared" si="110"/>
        <v>-0.19665995571911776</v>
      </c>
      <c r="AQ82" s="386">
        <f t="shared" si="111"/>
        <v>-0.13027166800287782</v>
      </c>
    </row>
    <row r="83" spans="1:43" ht="19.5" customHeight="1">
      <c r="A83" s="8" t="s">
        <v>204</v>
      </c>
      <c r="B83" s="19">
        <v>905.43999999999994</v>
      </c>
      <c r="C83" s="371">
        <v>1844.53</v>
      </c>
      <c r="D83" s="375">
        <v>2749.97</v>
      </c>
      <c r="E83" s="19">
        <v>1210.4400000000003</v>
      </c>
      <c r="F83" s="369">
        <v>1391.02</v>
      </c>
      <c r="G83" s="377">
        <v>2601.46</v>
      </c>
      <c r="H83" s="345">
        <f t="shared" si="85"/>
        <v>8.6030046476406156E-3</v>
      </c>
      <c r="I83" s="323">
        <f t="shared" si="86"/>
        <v>6.2147934476488561E-3</v>
      </c>
      <c r="J83" s="399">
        <f t="shared" si="87"/>
        <v>6.8399792042465437E-3</v>
      </c>
      <c r="K83" s="323">
        <f t="shared" si="88"/>
        <v>1.1810042946586394E-2</v>
      </c>
      <c r="L83" s="323">
        <f t="shared" si="89"/>
        <v>4.796186882820911E-3</v>
      </c>
      <c r="M83" s="399">
        <f t="shared" si="90"/>
        <v>6.6276084810846956E-3</v>
      </c>
      <c r="N83" s="394">
        <f t="shared" si="91"/>
        <v>0.33685280084820679</v>
      </c>
      <c r="O83" s="395">
        <f t="shared" si="92"/>
        <v>-0.24586751096485282</v>
      </c>
      <c r="P83" s="386">
        <f t="shared" si="93"/>
        <v>-5.4004225500641746E-2</v>
      </c>
      <c r="R83" s="401">
        <v>264.78899999999999</v>
      </c>
      <c r="S83" s="369">
        <v>536.35799999999983</v>
      </c>
      <c r="T83" s="374">
        <v>801.14699999999982</v>
      </c>
      <c r="U83" s="19">
        <v>365.30100000000004</v>
      </c>
      <c r="V83" s="119">
        <v>414.99799999999993</v>
      </c>
      <c r="W83" s="375">
        <v>780.29899999999998</v>
      </c>
      <c r="X83" s="345">
        <f t="shared" si="94"/>
        <v>9.3076461623029863E-3</v>
      </c>
      <c r="Y83" s="323">
        <f t="shared" si="95"/>
        <v>8.2653997773314315E-3</v>
      </c>
      <c r="Z83" s="399">
        <f t="shared" si="96"/>
        <v>8.583058157162142E-3</v>
      </c>
      <c r="AA83" s="323">
        <f t="shared" si="97"/>
        <v>1.3020535748846995E-2</v>
      </c>
      <c r="AB83" s="323">
        <f t="shared" si="98"/>
        <v>6.6327406474190193E-3</v>
      </c>
      <c r="AC83" s="399">
        <f t="shared" si="99"/>
        <v>8.6103040787458875E-3</v>
      </c>
      <c r="AE83" s="394">
        <f t="shared" si="100"/>
        <v>0.37959280785833271</v>
      </c>
      <c r="AF83" s="395">
        <f t="shared" si="101"/>
        <v>-0.22626678449841325</v>
      </c>
      <c r="AG83" s="386">
        <f t="shared" si="102"/>
        <v>-2.6022689968257819E-2</v>
      </c>
      <c r="AI83" s="27">
        <f t="shared" si="103"/>
        <v>2.9244234847146138</v>
      </c>
      <c r="AJ83" s="28">
        <f t="shared" si="104"/>
        <v>2.9078301789615772</v>
      </c>
      <c r="AK83" s="402">
        <f t="shared" si="105"/>
        <v>2.9132935995665403</v>
      </c>
      <c r="AL83" s="28">
        <f t="shared" si="106"/>
        <v>3.0179191037969662</v>
      </c>
      <c r="AM83" s="28">
        <f t="shared" si="107"/>
        <v>2.9834078589811792</v>
      </c>
      <c r="AN83" s="402">
        <f t="shared" si="108"/>
        <v>2.9994656846540018</v>
      </c>
      <c r="AO83" s="384">
        <f>(AL83-AI83)/AI83</f>
        <v>3.1970615600317664E-2</v>
      </c>
      <c r="AP83" s="385">
        <f>(AM83-AJ83)/AJ83</f>
        <v>2.5991091421505127E-2</v>
      </c>
      <c r="AQ83" s="386">
        <f>(AN83-AK83)/AK83</f>
        <v>2.9578922323614313E-2</v>
      </c>
    </row>
    <row r="84" spans="1:43" ht="19.5" customHeight="1">
      <c r="A84" s="8" t="s">
        <v>217</v>
      </c>
      <c r="B84" s="19">
        <v>780.5</v>
      </c>
      <c r="C84" s="371">
        <v>2010.21</v>
      </c>
      <c r="D84" s="375">
        <v>2790.71</v>
      </c>
      <c r="E84" s="19">
        <v>523.17000000000007</v>
      </c>
      <c r="F84" s="369">
        <v>2650.79</v>
      </c>
      <c r="G84" s="377">
        <v>3173.96</v>
      </c>
      <c r="H84" s="345">
        <f t="shared" si="85"/>
        <v>7.4158918619494398E-3</v>
      </c>
      <c r="I84" s="323">
        <f t="shared" si="86"/>
        <v>6.7730207350372214E-3</v>
      </c>
      <c r="J84" s="399">
        <f t="shared" si="87"/>
        <v>6.9413114925191456E-3</v>
      </c>
      <c r="K84" s="323">
        <f t="shared" si="88"/>
        <v>5.1044745450956703E-3</v>
      </c>
      <c r="L84" s="323">
        <f t="shared" si="89"/>
        <v>9.1398284906851392E-3</v>
      </c>
      <c r="M84" s="399">
        <f t="shared" si="90"/>
        <v>8.0861378666685566E-3</v>
      </c>
      <c r="N84" s="394">
        <f t="shared" si="91"/>
        <v>-0.32969891095451626</v>
      </c>
      <c r="O84" s="395">
        <f t="shared" si="92"/>
        <v>0.31866322424025345</v>
      </c>
      <c r="P84" s="386">
        <f t="shared" si="93"/>
        <v>0.13733064345632473</v>
      </c>
      <c r="R84" s="401">
        <v>218.32499999999999</v>
      </c>
      <c r="S84" s="369">
        <v>393.50400000000002</v>
      </c>
      <c r="T84" s="374">
        <v>611.82899999999995</v>
      </c>
      <c r="U84" s="19">
        <v>179.40499999999997</v>
      </c>
      <c r="V84" s="119">
        <v>522.43700000000001</v>
      </c>
      <c r="W84" s="375">
        <v>701.84199999999998</v>
      </c>
      <c r="X84" s="345">
        <f t="shared" si="94"/>
        <v>7.6743816713866495E-3</v>
      </c>
      <c r="Y84" s="323">
        <f t="shared" si="95"/>
        <v>6.0639868781280958E-3</v>
      </c>
      <c r="Z84" s="399">
        <f t="shared" si="96"/>
        <v>6.554806907144827E-3</v>
      </c>
      <c r="AA84" s="323">
        <f t="shared" si="97"/>
        <v>6.3945875210357885E-3</v>
      </c>
      <c r="AB84" s="323">
        <f t="shared" si="98"/>
        <v>8.3498935551873758E-3</v>
      </c>
      <c r="AC84" s="399">
        <f t="shared" si="99"/>
        <v>7.7445607840522296E-3</v>
      </c>
      <c r="AE84" s="394">
        <f t="shared" si="100"/>
        <v>-0.1782663460437422</v>
      </c>
      <c r="AF84" s="395">
        <f t="shared" si="101"/>
        <v>0.32765359437261116</v>
      </c>
      <c r="AG84" s="386">
        <f t="shared" si="102"/>
        <v>0.14712117274597974</v>
      </c>
      <c r="AI84" s="27">
        <f t="shared" si="103"/>
        <v>2.7972453555413197</v>
      </c>
      <c r="AJ84" s="28">
        <f t="shared" si="104"/>
        <v>1.9575268255555389</v>
      </c>
      <c r="AK84" s="402">
        <f t="shared" si="105"/>
        <v>2.1923775669990788</v>
      </c>
      <c r="AL84" s="28">
        <f t="shared" si="106"/>
        <v>3.4291912762581944</v>
      </c>
      <c r="AM84" s="28">
        <f t="shared" si="107"/>
        <v>1.9708728341362387</v>
      </c>
      <c r="AN84" s="402">
        <f t="shared" si="108"/>
        <v>2.2112502993106404</v>
      </c>
      <c r="AO84" s="384">
        <f t="shared" ref="AO84:AO97" si="127">(AL84-AI84)/AI84</f>
        <v>0.22591722941464362</v>
      </c>
      <c r="AP84" s="385">
        <f t="shared" ref="AP84:AP97" si="128">(AM84-AJ84)/AJ84</f>
        <v>6.8177909014923658E-3</v>
      </c>
      <c r="AQ84" s="386">
        <f t="shared" ref="AQ84:AQ97" si="129">(AN84-AK84)/AK84</f>
        <v>8.6083403678475709E-3</v>
      </c>
    </row>
    <row r="85" spans="1:43" ht="19.5" customHeight="1">
      <c r="A85" s="8" t="s">
        <v>218</v>
      </c>
      <c r="B85" s="19">
        <v>3190.2200000000003</v>
      </c>
      <c r="C85" s="371">
        <v>2241.69</v>
      </c>
      <c r="D85" s="375">
        <v>5431.91</v>
      </c>
      <c r="E85" s="19">
        <v>2065.7799999999997</v>
      </c>
      <c r="F85" s="369">
        <v>1334.54</v>
      </c>
      <c r="G85" s="377">
        <v>3400.3199999999997</v>
      </c>
      <c r="H85" s="345">
        <f t="shared" si="85"/>
        <v>3.031175725282299E-2</v>
      </c>
      <c r="I85" s="323">
        <f t="shared" si="86"/>
        <v>7.552948623042165E-3</v>
      </c>
      <c r="J85" s="399">
        <f t="shared" si="87"/>
        <v>1.3510747913373181E-2</v>
      </c>
      <c r="K85" s="323">
        <f t="shared" si="88"/>
        <v>2.0155439772478793E-2</v>
      </c>
      <c r="L85" s="323">
        <f t="shared" si="89"/>
        <v>4.6014458761195519E-3</v>
      </c>
      <c r="M85" s="399">
        <f t="shared" si="90"/>
        <v>8.6628238260061316E-3</v>
      </c>
      <c r="N85" s="394">
        <f t="shared" si="91"/>
        <v>-0.35246472030142134</v>
      </c>
      <c r="O85" s="395">
        <f t="shared" si="92"/>
        <v>-0.40467236772256648</v>
      </c>
      <c r="P85" s="386">
        <f t="shared" si="93"/>
        <v>-0.37401024685607831</v>
      </c>
      <c r="R85" s="401">
        <v>644.16999999999996</v>
      </c>
      <c r="S85" s="369">
        <v>503.04199999999997</v>
      </c>
      <c r="T85" s="374">
        <v>1147.212</v>
      </c>
      <c r="U85" s="19">
        <v>399.09100000000001</v>
      </c>
      <c r="V85" s="119">
        <v>284.745</v>
      </c>
      <c r="W85" s="375">
        <v>683.83600000000001</v>
      </c>
      <c r="X85" s="345">
        <f t="shared" si="94"/>
        <v>2.2643336499517407E-2</v>
      </c>
      <c r="Y85" s="323">
        <f t="shared" si="95"/>
        <v>7.7519925773240255E-3</v>
      </c>
      <c r="Z85" s="399">
        <f t="shared" si="96"/>
        <v>1.2290612477603107E-2</v>
      </c>
      <c r="AA85" s="323">
        <f t="shared" si="97"/>
        <v>1.4224923097782638E-2</v>
      </c>
      <c r="AB85" s="323">
        <f t="shared" si="98"/>
        <v>4.5509610543890064E-3</v>
      </c>
      <c r="AC85" s="399">
        <f t="shared" si="99"/>
        <v>7.5458713903173947E-3</v>
      </c>
      <c r="AE85" s="394">
        <f t="shared" si="100"/>
        <v>-0.38045702221463273</v>
      </c>
      <c r="AF85" s="395">
        <f t="shared" si="101"/>
        <v>-0.43395382492913115</v>
      </c>
      <c r="AG85" s="386">
        <f t="shared" si="102"/>
        <v>-0.40391488234084022</v>
      </c>
      <c r="AI85" s="27">
        <f t="shared" si="103"/>
        <v>2.0192024374494548</v>
      </c>
      <c r="AJ85" s="28">
        <f t="shared" si="104"/>
        <v>2.2440301736636199</v>
      </c>
      <c r="AK85" s="402">
        <f t="shared" si="105"/>
        <v>2.1119863915271058</v>
      </c>
      <c r="AL85" s="28">
        <f t="shared" si="106"/>
        <v>1.9319143374415479</v>
      </c>
      <c r="AM85" s="28">
        <f t="shared" si="107"/>
        <v>2.1336565408305486</v>
      </c>
      <c r="AN85" s="402">
        <f t="shared" si="108"/>
        <v>2.0110930735930737</v>
      </c>
      <c r="AO85" s="384">
        <f t="shared" si="127"/>
        <v>-4.3228998929975733E-2</v>
      </c>
      <c r="AP85" s="385">
        <f t="shared" si="128"/>
        <v>-4.9185449522220349E-2</v>
      </c>
      <c r="AQ85" s="386">
        <f t="shared" si="129"/>
        <v>-4.7771765167994085E-2</v>
      </c>
    </row>
    <row r="86" spans="1:43" ht="19.5" customHeight="1">
      <c r="A86" s="8" t="s">
        <v>220</v>
      </c>
      <c r="B86" s="19">
        <v>489.43999999999994</v>
      </c>
      <c r="C86" s="371">
        <v>2252.94</v>
      </c>
      <c r="D86" s="375">
        <v>2742.38</v>
      </c>
      <c r="E86" s="19">
        <v>519.24</v>
      </c>
      <c r="F86" s="369">
        <v>1605.8899999999999</v>
      </c>
      <c r="G86" s="377">
        <v>2125.13</v>
      </c>
      <c r="H86" s="345">
        <f t="shared" si="85"/>
        <v>4.6503960447309848E-3</v>
      </c>
      <c r="I86" s="323">
        <f t="shared" si="86"/>
        <v>7.590853360989528E-3</v>
      </c>
      <c r="J86" s="399">
        <f t="shared" si="87"/>
        <v>6.8211006556950218E-3</v>
      </c>
      <c r="K86" s="323">
        <f t="shared" si="88"/>
        <v>5.0661302498145452E-3</v>
      </c>
      <c r="L86" s="323">
        <f t="shared" si="89"/>
        <v>5.5370509074299957E-3</v>
      </c>
      <c r="M86" s="399">
        <f t="shared" si="90"/>
        <v>5.4140865557831064E-3</v>
      </c>
      <c r="N86" s="394">
        <f t="shared" si="91"/>
        <v>6.088591042824467E-2</v>
      </c>
      <c r="O86" s="395">
        <f t="shared" si="92"/>
        <v>-0.28720249984464752</v>
      </c>
      <c r="P86" s="386">
        <f t="shared" si="93"/>
        <v>-0.22507821673145223</v>
      </c>
      <c r="R86" s="401">
        <v>183.92500000000004</v>
      </c>
      <c r="S86" s="369">
        <v>880.63400000000024</v>
      </c>
      <c r="T86" s="374">
        <v>1064.5590000000002</v>
      </c>
      <c r="U86" s="19">
        <v>160.24</v>
      </c>
      <c r="V86" s="119">
        <v>506.58099999999996</v>
      </c>
      <c r="W86" s="375">
        <v>666.82099999999991</v>
      </c>
      <c r="X86" s="345">
        <f t="shared" si="94"/>
        <v>6.465181032450658E-3</v>
      </c>
      <c r="Y86" s="323">
        <f t="shared" si="95"/>
        <v>1.3570771886520743E-2</v>
      </c>
      <c r="Z86" s="399">
        <f t="shared" si="96"/>
        <v>1.1405112680607149E-2</v>
      </c>
      <c r="AA86" s="323">
        <f t="shared" si="97"/>
        <v>5.7114835393148183E-3</v>
      </c>
      <c r="AB86" s="323">
        <f t="shared" si="98"/>
        <v>8.0964736936326789E-3</v>
      </c>
      <c r="AC86" s="399">
        <f t="shared" si="99"/>
        <v>7.3581173064343423E-3</v>
      </c>
      <c r="AE86" s="394">
        <f t="shared" si="100"/>
        <v>-0.12877531602555403</v>
      </c>
      <c r="AF86" s="395">
        <f t="shared" si="101"/>
        <v>-0.42475421117058865</v>
      </c>
      <c r="AG86" s="386">
        <f t="shared" si="102"/>
        <v>-0.37361762006614968</v>
      </c>
      <c r="AI86" s="27">
        <f t="shared" si="103"/>
        <v>3.7578661327231133</v>
      </c>
      <c r="AJ86" s="28">
        <f t="shared" si="104"/>
        <v>3.9088213623088066</v>
      </c>
      <c r="AK86" s="402">
        <f t="shared" si="105"/>
        <v>3.8818799728702813</v>
      </c>
      <c r="AL86" s="28">
        <f t="shared" si="106"/>
        <v>3.0860488406132043</v>
      </c>
      <c r="AM86" s="28">
        <f t="shared" si="107"/>
        <v>3.1545186781161849</v>
      </c>
      <c r="AN86" s="402">
        <f t="shared" si="108"/>
        <v>3.1377892176008046</v>
      </c>
      <c r="AO86" s="384">
        <f t="shared" si="127"/>
        <v>-0.17877627046365299</v>
      </c>
      <c r="AP86" s="385">
        <f t="shared" si="128"/>
        <v>-0.19297445809779371</v>
      </c>
      <c r="AQ86" s="386">
        <f t="shared" si="129"/>
        <v>-0.19168309181885709</v>
      </c>
    </row>
    <row r="87" spans="1:43" ht="19.5" customHeight="1">
      <c r="A87" s="8" t="s">
        <v>227</v>
      </c>
      <c r="B87" s="19">
        <v>362.98999999999995</v>
      </c>
      <c r="C87" s="371">
        <v>1384.3600000000001</v>
      </c>
      <c r="D87" s="375">
        <v>1747.3500000000001</v>
      </c>
      <c r="E87" s="19">
        <v>342.42</v>
      </c>
      <c r="F87" s="369">
        <v>1975.8400000000001</v>
      </c>
      <c r="G87" s="377">
        <v>2318.2600000000002</v>
      </c>
      <c r="H87" s="345">
        <f t="shared" si="85"/>
        <v>3.4489360499282856E-3</v>
      </c>
      <c r="I87" s="323">
        <f t="shared" si="86"/>
        <v>4.6643380466499171E-3</v>
      </c>
      <c r="J87" s="399">
        <f t="shared" si="87"/>
        <v>4.3461701991440631E-3</v>
      </c>
      <c r="K87" s="323">
        <f t="shared" si="88"/>
        <v>3.3409296667080667E-3</v>
      </c>
      <c r="L87" s="323">
        <f t="shared" si="89"/>
        <v>6.8126251891078996E-3</v>
      </c>
      <c r="M87" s="399">
        <f t="shared" si="90"/>
        <v>5.9061141195172742E-3</v>
      </c>
      <c r="N87" s="394">
        <f t="shared" si="91"/>
        <v>-5.6668227774869663E-2</v>
      </c>
      <c r="O87" s="395">
        <f t="shared" si="92"/>
        <v>0.42725880551301681</v>
      </c>
      <c r="P87" s="386">
        <f t="shared" si="93"/>
        <v>0.32672904684236131</v>
      </c>
      <c r="R87" s="401">
        <v>110.72899999999998</v>
      </c>
      <c r="S87" s="369">
        <v>356.82800000000003</v>
      </c>
      <c r="T87" s="374">
        <v>467.55700000000002</v>
      </c>
      <c r="U87" s="19">
        <v>69.777000000000001</v>
      </c>
      <c r="V87" s="119">
        <v>528.89099999999985</v>
      </c>
      <c r="W87" s="375">
        <v>598.66799999999989</v>
      </c>
      <c r="X87" s="345">
        <f t="shared" si="94"/>
        <v>3.8922551613006858E-3</v>
      </c>
      <c r="Y87" s="323">
        <f t="shared" si="95"/>
        <v>5.4988013076072723E-3</v>
      </c>
      <c r="Z87" s="399">
        <f t="shared" si="96"/>
        <v>5.009154278538471E-3</v>
      </c>
      <c r="AA87" s="323">
        <f t="shared" si="97"/>
        <v>2.4870830437017603E-3</v>
      </c>
      <c r="AB87" s="323">
        <f t="shared" si="98"/>
        <v>8.453045156251577E-3</v>
      </c>
      <c r="AC87" s="399">
        <f t="shared" si="99"/>
        <v>6.6060747511077697E-3</v>
      </c>
      <c r="AE87" s="394">
        <f t="shared" si="100"/>
        <v>-0.36983987934506757</v>
      </c>
      <c r="AF87" s="395">
        <f t="shared" si="101"/>
        <v>0.4822015088502018</v>
      </c>
      <c r="AG87" s="386">
        <f t="shared" si="102"/>
        <v>0.28041714700025849</v>
      </c>
      <c r="AI87" s="27">
        <f t="shared" si="103"/>
        <v>3.0504697099093638</v>
      </c>
      <c r="AJ87" s="28">
        <f t="shared" si="104"/>
        <v>2.5775665289375596</v>
      </c>
      <c r="AK87" s="402">
        <f t="shared" si="105"/>
        <v>2.6758062208487137</v>
      </c>
      <c r="AL87" s="28">
        <f t="shared" si="106"/>
        <v>2.0377606448221481</v>
      </c>
      <c r="AM87" s="28">
        <f t="shared" si="107"/>
        <v>2.6767906308203084</v>
      </c>
      <c r="AN87" s="402">
        <f t="shared" si="108"/>
        <v>2.582402318980614</v>
      </c>
      <c r="AO87" s="384">
        <f t="shared" si="127"/>
        <v>-0.3319846323330008</v>
      </c>
      <c r="AP87" s="385">
        <f t="shared" si="128"/>
        <v>3.8495263175087786E-2</v>
      </c>
      <c r="AQ87" s="386">
        <f t="shared" si="129"/>
        <v>-3.4906825890581028E-2</v>
      </c>
    </row>
    <row r="88" spans="1:43" ht="19.5" customHeight="1">
      <c r="A88" s="8" t="s">
        <v>219</v>
      </c>
      <c r="B88" s="19">
        <v>4.71</v>
      </c>
      <c r="C88" s="371">
        <v>46.83</v>
      </c>
      <c r="D88" s="375">
        <v>51.54</v>
      </c>
      <c r="E88" s="19">
        <v>90.22999999999999</v>
      </c>
      <c r="F88" s="369">
        <v>77.100000000000009</v>
      </c>
      <c r="G88" s="377">
        <v>167.32999999999998</v>
      </c>
      <c r="H88" s="345">
        <f t="shared" si="85"/>
        <v>4.4751890672366256E-5</v>
      </c>
      <c r="I88" s="323">
        <f t="shared" si="86"/>
        <v>1.577847891622234E-4</v>
      </c>
      <c r="J88" s="399">
        <f t="shared" si="87"/>
        <v>1.2819504510480729E-4</v>
      </c>
      <c r="K88" s="323">
        <f t="shared" si="88"/>
        <v>8.8035770056383623E-4</v>
      </c>
      <c r="L88" s="323">
        <f t="shared" si="89"/>
        <v>2.6583802437455414E-4</v>
      </c>
      <c r="M88" s="399">
        <f t="shared" si="90"/>
        <v>4.26298204523576E-4</v>
      </c>
      <c r="N88" s="394">
        <f t="shared" si="91"/>
        <v>18.157112526539276</v>
      </c>
      <c r="O88" s="395">
        <f t="shared" si="92"/>
        <v>0.64638052530429235</v>
      </c>
      <c r="P88" s="386">
        <f t="shared" si="93"/>
        <v>2.246604578967792</v>
      </c>
      <c r="R88" s="401">
        <v>6.04</v>
      </c>
      <c r="S88" s="369">
        <v>277.959</v>
      </c>
      <c r="T88" s="374">
        <v>283.99900000000002</v>
      </c>
      <c r="U88" s="19">
        <v>63.59</v>
      </c>
      <c r="V88" s="119">
        <v>533.90599999999995</v>
      </c>
      <c r="W88" s="375">
        <v>597.49599999999998</v>
      </c>
      <c r="X88" s="345">
        <f t="shared" si="94"/>
        <v>2.1231313544108719E-4</v>
      </c>
      <c r="Y88" s="323">
        <f t="shared" si="95"/>
        <v>4.2834119314101183E-3</v>
      </c>
      <c r="Z88" s="399">
        <f t="shared" si="96"/>
        <v>3.0426125711959127E-3</v>
      </c>
      <c r="AA88" s="323">
        <f t="shared" si="97"/>
        <v>2.2665579023029786E-3</v>
      </c>
      <c r="AB88" s="323">
        <f t="shared" si="98"/>
        <v>8.5331978180639406E-3</v>
      </c>
      <c r="AC88" s="399">
        <f t="shared" si="99"/>
        <v>6.5931421747744802E-3</v>
      </c>
      <c r="AE88" s="394">
        <f t="shared" si="100"/>
        <v>9.5281456953642394</v>
      </c>
      <c r="AF88" s="395">
        <f t="shared" si="101"/>
        <v>0.92080846455772236</v>
      </c>
      <c r="AG88" s="386">
        <f t="shared" si="102"/>
        <v>1.1038665629104325</v>
      </c>
      <c r="AI88" s="27">
        <f t="shared" si="103"/>
        <v>12.823779193205944</v>
      </c>
      <c r="AJ88" s="28">
        <f t="shared" si="104"/>
        <v>59.354900704676496</v>
      </c>
      <c r="AK88" s="402">
        <f t="shared" si="105"/>
        <v>55.102638727202176</v>
      </c>
      <c r="AL88" s="28">
        <f t="shared" si="106"/>
        <v>7.0475451623628516</v>
      </c>
      <c r="AM88" s="28">
        <f t="shared" si="107"/>
        <v>69.248508430609576</v>
      </c>
      <c r="AN88" s="402">
        <f t="shared" si="108"/>
        <v>35.707643578557345</v>
      </c>
      <c r="AO88" s="384">
        <f t="shared" si="127"/>
        <v>-0.45043149478925443</v>
      </c>
      <c r="AP88" s="385">
        <f t="shared" si="128"/>
        <v>0.16668560823914538</v>
      </c>
      <c r="AQ88" s="386">
        <f t="shared" si="129"/>
        <v>-0.35197942597021631</v>
      </c>
    </row>
    <row r="89" spans="1:43" ht="19.5" customHeight="1">
      <c r="A89" s="8" t="s">
        <v>224</v>
      </c>
      <c r="B89" s="19">
        <v>105.13000000000001</v>
      </c>
      <c r="C89" s="371">
        <v>2353.7199999999998</v>
      </c>
      <c r="D89" s="375">
        <v>2458.85</v>
      </c>
      <c r="E89" s="19">
        <v>135.80000000000001</v>
      </c>
      <c r="F89" s="369">
        <v>1459.21</v>
      </c>
      <c r="G89" s="377">
        <v>1595.01</v>
      </c>
      <c r="H89" s="345">
        <f t="shared" si="85"/>
        <v>9.9888880390358072E-4</v>
      </c>
      <c r="I89" s="323">
        <f t="shared" si="86"/>
        <v>7.9304124267971041E-3</v>
      </c>
      <c r="J89" s="399">
        <f t="shared" si="87"/>
        <v>6.1158786700806246E-3</v>
      </c>
      <c r="K89" s="323">
        <f t="shared" si="88"/>
        <v>1.3249759030984039E-3</v>
      </c>
      <c r="L89" s="323">
        <f t="shared" si="89"/>
        <v>5.0313035479584061E-3</v>
      </c>
      <c r="M89" s="399">
        <f t="shared" si="90"/>
        <v>4.0635265594761794E-3</v>
      </c>
      <c r="N89" s="394">
        <f t="shared" si="91"/>
        <v>0.29173404356510985</v>
      </c>
      <c r="O89" s="395">
        <f t="shared" si="92"/>
        <v>-0.38004095644341718</v>
      </c>
      <c r="P89" s="386">
        <f t="shared" si="93"/>
        <v>-0.35131870589909914</v>
      </c>
      <c r="R89" s="401">
        <v>34.736000000000004</v>
      </c>
      <c r="S89" s="369">
        <v>570.65899999999999</v>
      </c>
      <c r="T89" s="374">
        <v>605.39499999999998</v>
      </c>
      <c r="U89" s="19">
        <v>42.018000000000001</v>
      </c>
      <c r="V89" s="119">
        <v>356.84399999999999</v>
      </c>
      <c r="W89" s="375">
        <v>398.86199999999997</v>
      </c>
      <c r="X89" s="345">
        <f t="shared" si="94"/>
        <v>1.221011435874438E-3</v>
      </c>
      <c r="Y89" s="323">
        <f t="shared" si="95"/>
        <v>8.79398605321852E-3</v>
      </c>
      <c r="Z89" s="399">
        <f t="shared" si="96"/>
        <v>6.4858764909001415E-3</v>
      </c>
      <c r="AA89" s="323">
        <f t="shared" si="97"/>
        <v>1.4976604802479406E-3</v>
      </c>
      <c r="AB89" s="323">
        <f t="shared" si="98"/>
        <v>5.7032894220877999E-3</v>
      </c>
      <c r="AC89" s="399">
        <f t="shared" si="99"/>
        <v>4.4012911787106503E-3</v>
      </c>
      <c r="AE89" s="394">
        <f t="shared" si="100"/>
        <v>0.2096384154767387</v>
      </c>
      <c r="AF89" s="395">
        <f t="shared" si="101"/>
        <v>-0.37468085143667235</v>
      </c>
      <c r="AG89" s="386">
        <f t="shared" si="102"/>
        <v>-0.34115412251505217</v>
      </c>
      <c r="AI89" s="27">
        <f t="shared" si="103"/>
        <v>3.3040996861029202</v>
      </c>
      <c r="AJ89" s="28">
        <f t="shared" si="104"/>
        <v>2.424498241082202</v>
      </c>
      <c r="AK89" s="402">
        <f t="shared" si="105"/>
        <v>2.4621062691908819</v>
      </c>
      <c r="AL89" s="28">
        <f t="shared" si="106"/>
        <v>3.0941089837997056</v>
      </c>
      <c r="AM89" s="28">
        <f t="shared" si="107"/>
        <v>2.4454602147737474</v>
      </c>
      <c r="AN89" s="402">
        <f t="shared" si="108"/>
        <v>2.5006865160719993</v>
      </c>
      <c r="AO89" s="384">
        <f t="shared" si="127"/>
        <v>-6.3554590433950231E-2</v>
      </c>
      <c r="AP89" s="385">
        <f t="shared" si="128"/>
        <v>8.6459017937619894E-3</v>
      </c>
      <c r="AQ89" s="386">
        <f t="shared" si="129"/>
        <v>1.5669610757213966E-2</v>
      </c>
    </row>
    <row r="90" spans="1:43" ht="19.5" customHeight="1">
      <c r="A90" s="8" t="s">
        <v>216</v>
      </c>
      <c r="B90" s="19">
        <v>283.62</v>
      </c>
      <c r="C90" s="371">
        <v>250.74999999999997</v>
      </c>
      <c r="D90" s="375">
        <v>534.37</v>
      </c>
      <c r="E90" s="19">
        <v>719.46</v>
      </c>
      <c r="F90" s="369">
        <v>779.63999999999987</v>
      </c>
      <c r="G90" s="377">
        <v>1499.1</v>
      </c>
      <c r="H90" s="345">
        <f t="shared" si="85"/>
        <v>2.6948049325894942E-3</v>
      </c>
      <c r="I90" s="323">
        <f t="shared" si="86"/>
        <v>8.4485449247122593E-4</v>
      </c>
      <c r="J90" s="399">
        <f t="shared" si="87"/>
        <v>1.3291343859653836E-3</v>
      </c>
      <c r="K90" s="323">
        <f t="shared" si="88"/>
        <v>7.0196403773429873E-3</v>
      </c>
      <c r="L90" s="323">
        <f t="shared" si="89"/>
        <v>2.6881706527026889E-3</v>
      </c>
      <c r="M90" s="399">
        <f t="shared" si="90"/>
        <v>3.8191814880851778E-3</v>
      </c>
      <c r="N90" s="394">
        <f t="shared" si="91"/>
        <v>1.5367040406177281</v>
      </c>
      <c r="O90" s="395">
        <f t="shared" si="92"/>
        <v>2.1092323030907276</v>
      </c>
      <c r="P90" s="386">
        <f t="shared" si="93"/>
        <v>1.8053595823118811</v>
      </c>
      <c r="R90" s="401">
        <v>86.455999999999989</v>
      </c>
      <c r="S90" s="369">
        <v>92.769999999999982</v>
      </c>
      <c r="T90" s="374">
        <v>179.22599999999997</v>
      </c>
      <c r="U90" s="19">
        <v>161.309</v>
      </c>
      <c r="V90" s="119">
        <v>204.053</v>
      </c>
      <c r="W90" s="375">
        <v>365.36199999999997</v>
      </c>
      <c r="X90" s="345">
        <f t="shared" si="94"/>
        <v>3.0390305360421576E-3</v>
      </c>
      <c r="Y90" s="323">
        <f t="shared" si="95"/>
        <v>1.4296069739670836E-3</v>
      </c>
      <c r="Z90" s="399">
        <f t="shared" si="96"/>
        <v>1.9201309887892509E-3</v>
      </c>
      <c r="AA90" s="323">
        <f t="shared" si="97"/>
        <v>5.749586234668834E-3</v>
      </c>
      <c r="AB90" s="323">
        <f t="shared" si="98"/>
        <v>3.2612943371481146E-3</v>
      </c>
      <c r="AC90" s="399">
        <f t="shared" si="99"/>
        <v>4.0316313603102841E-3</v>
      </c>
      <c r="AE90" s="394">
        <f t="shared" si="100"/>
        <v>0.86579300453409846</v>
      </c>
      <c r="AF90" s="395">
        <f t="shared" si="101"/>
        <v>1.1995580467823654</v>
      </c>
      <c r="AG90" s="386">
        <f t="shared" si="102"/>
        <v>1.0385546739870333</v>
      </c>
      <c r="AI90" s="27">
        <f t="shared" si="103"/>
        <v>3.0483040688244829</v>
      </c>
      <c r="AJ90" s="28">
        <f t="shared" si="104"/>
        <v>3.6997008973080754</v>
      </c>
      <c r="AK90" s="402">
        <f t="shared" si="105"/>
        <v>3.353968224264086</v>
      </c>
      <c r="AL90" s="28">
        <f t="shared" si="106"/>
        <v>2.2420843410335527</v>
      </c>
      <c r="AM90" s="28">
        <f t="shared" si="107"/>
        <v>2.6172720742906987</v>
      </c>
      <c r="AN90" s="402">
        <f t="shared" si="108"/>
        <v>2.4372089920619038</v>
      </c>
      <c r="AO90" s="384">
        <f t="shared" si="127"/>
        <v>-0.26448140001395354</v>
      </c>
      <c r="AP90" s="385">
        <f t="shared" si="128"/>
        <v>-0.29257198164450493</v>
      </c>
      <c r="AQ90" s="386">
        <f t="shared" si="129"/>
        <v>-0.27333569399076041</v>
      </c>
    </row>
    <row r="91" spans="1:43" ht="19.5" customHeight="1">
      <c r="A91" s="8" t="s">
        <v>222</v>
      </c>
      <c r="B91" s="19">
        <v>0.14000000000000001</v>
      </c>
      <c r="C91" s="371">
        <v>297.64000000000004</v>
      </c>
      <c r="D91" s="375">
        <v>297.78000000000003</v>
      </c>
      <c r="E91" s="19">
        <v>36.049999999999997</v>
      </c>
      <c r="F91" s="369">
        <v>836.89</v>
      </c>
      <c r="G91" s="377">
        <v>872.93999999999994</v>
      </c>
      <c r="H91" s="345">
        <f t="shared" si="85"/>
        <v>1.3302048182868952E-6</v>
      </c>
      <c r="I91" s="323">
        <f t="shared" si="86"/>
        <v>1.0028414402358356E-3</v>
      </c>
      <c r="J91" s="399">
        <f t="shared" si="87"/>
        <v>7.4066590087911366E-4</v>
      </c>
      <c r="K91" s="323">
        <f t="shared" si="88"/>
        <v>3.5173329386375149E-4</v>
      </c>
      <c r="L91" s="323">
        <f t="shared" si="89"/>
        <v>2.8855665916837948E-3</v>
      </c>
      <c r="M91" s="399">
        <f t="shared" si="90"/>
        <v>2.223945225941615E-3</v>
      </c>
      <c r="N91" s="394">
        <f t="shared" si="91"/>
        <v>256.49999999999994</v>
      </c>
      <c r="O91" s="395">
        <f t="shared" si="92"/>
        <v>1.8117524526273348</v>
      </c>
      <c r="P91" s="386">
        <f t="shared" si="93"/>
        <v>1.9314930485593385</v>
      </c>
      <c r="R91" s="401">
        <v>4.3999999999999997E-2</v>
      </c>
      <c r="S91" s="369">
        <v>59.788999999999994</v>
      </c>
      <c r="T91" s="374">
        <v>59.832999999999991</v>
      </c>
      <c r="U91" s="19">
        <v>5.5100000000000007</v>
      </c>
      <c r="V91" s="119">
        <v>323.60500000000002</v>
      </c>
      <c r="W91" s="375">
        <v>329.11500000000001</v>
      </c>
      <c r="X91" s="345">
        <f t="shared" si="94"/>
        <v>1.5466519800344099E-6</v>
      </c>
      <c r="Y91" s="323">
        <f t="shared" si="95"/>
        <v>9.213622007816964E-4</v>
      </c>
      <c r="Z91" s="399">
        <f t="shared" si="96"/>
        <v>6.4101858799631335E-4</v>
      </c>
      <c r="AA91" s="323">
        <f t="shared" si="97"/>
        <v>1.9639462245147685E-4</v>
      </c>
      <c r="AB91" s="323">
        <f t="shared" si="98"/>
        <v>5.1720442922810039E-3</v>
      </c>
      <c r="AC91" s="399">
        <f t="shared" si="99"/>
        <v>3.6316594368010885E-3</v>
      </c>
      <c r="AE91" s="394">
        <f t="shared" si="100"/>
        <v>124.22727272727276</v>
      </c>
      <c r="AF91" s="395">
        <f t="shared" si="101"/>
        <v>4.4124504507518116</v>
      </c>
      <c r="AG91" s="386">
        <f t="shared" si="102"/>
        <v>4.5005598916985621</v>
      </c>
      <c r="AI91" s="27">
        <f t="shared" si="103"/>
        <v>3.1428571428571423</v>
      </c>
      <c r="AJ91" s="28">
        <f t="shared" si="104"/>
        <v>2.0087689826636197</v>
      </c>
      <c r="AK91" s="402">
        <f t="shared" si="105"/>
        <v>2.0093021693867952</v>
      </c>
      <c r="AL91" s="28">
        <f t="shared" si="106"/>
        <v>1.5284327323162277</v>
      </c>
      <c r="AM91" s="28">
        <f t="shared" si="107"/>
        <v>3.8667566824791795</v>
      </c>
      <c r="AN91" s="402">
        <f t="shared" si="108"/>
        <v>3.7701903910921719</v>
      </c>
      <c r="AO91" s="384">
        <f t="shared" si="127"/>
        <v>-0.51368049426301843</v>
      </c>
      <c r="AP91" s="385">
        <f t="shared" si="128"/>
        <v>0.92493846522454537</v>
      </c>
      <c r="AQ91" s="386">
        <f t="shared" si="129"/>
        <v>0.87636804883496933</v>
      </c>
    </row>
    <row r="92" spans="1:43" ht="19.5" customHeight="1">
      <c r="A92" s="8" t="s">
        <v>221</v>
      </c>
      <c r="B92" s="19">
        <v>860.41000000000008</v>
      </c>
      <c r="C92" s="371">
        <v>794.49000000000012</v>
      </c>
      <c r="D92" s="375">
        <v>1654.9</v>
      </c>
      <c r="E92" s="19">
        <v>737.78</v>
      </c>
      <c r="F92" s="369">
        <v>692.84</v>
      </c>
      <c r="G92" s="377">
        <v>1430.62</v>
      </c>
      <c r="H92" s="345">
        <f t="shared" si="85"/>
        <v>8.1751537693016251E-3</v>
      </c>
      <c r="I92" s="323">
        <f t="shared" si="86"/>
        <v>2.6768831334933779E-3</v>
      </c>
      <c r="J92" s="399">
        <f t="shared" si="87"/>
        <v>4.1162200260757781E-3</v>
      </c>
      <c r="K92" s="323">
        <f t="shared" si="88"/>
        <v>7.1983852856254806E-3</v>
      </c>
      <c r="L92" s="323">
        <f t="shared" si="89"/>
        <v>2.3888873775313371E-3</v>
      </c>
      <c r="M92" s="399">
        <f t="shared" si="90"/>
        <v>3.644718444723112E-3</v>
      </c>
      <c r="N92" s="394">
        <f t="shared" si="91"/>
        <v>-0.1425250752548205</v>
      </c>
      <c r="O92" s="395">
        <f t="shared" si="92"/>
        <v>-0.12794371231859442</v>
      </c>
      <c r="P92" s="386">
        <f t="shared" si="93"/>
        <v>-0.13552480512417681</v>
      </c>
      <c r="R92" s="401">
        <v>168.60399999999998</v>
      </c>
      <c r="S92" s="369">
        <v>157.28199999999998</v>
      </c>
      <c r="T92" s="374">
        <v>325.88599999999997</v>
      </c>
      <c r="U92" s="19">
        <v>144.964</v>
      </c>
      <c r="V92" s="119">
        <v>144.5</v>
      </c>
      <c r="W92" s="375">
        <v>289.464</v>
      </c>
      <c r="X92" s="345">
        <f t="shared" si="94"/>
        <v>5.9266297827664013E-3</v>
      </c>
      <c r="Y92" s="323">
        <f t="shared" si="95"/>
        <v>2.4237516878246293E-3</v>
      </c>
      <c r="Z92" s="399">
        <f t="shared" si="96"/>
        <v>3.4913673652961839E-3</v>
      </c>
      <c r="AA92" s="323">
        <f t="shared" si="97"/>
        <v>5.1669963791389989E-3</v>
      </c>
      <c r="AB92" s="323">
        <f t="shared" si="98"/>
        <v>2.3094834759493981E-3</v>
      </c>
      <c r="AC92" s="399">
        <f t="shared" si="99"/>
        <v>3.1941256618938374E-3</v>
      </c>
      <c r="AE92" s="394">
        <f t="shared" si="100"/>
        <v>-0.14021019667386295</v>
      </c>
      <c r="AF92" s="395">
        <f t="shared" si="101"/>
        <v>-8.1268040843834544E-2</v>
      </c>
      <c r="AG92" s="386">
        <f t="shared" si="102"/>
        <v>-0.11176300915043902</v>
      </c>
      <c r="AI92" s="27">
        <f t="shared" si="103"/>
        <v>1.959577410769284</v>
      </c>
      <c r="AJ92" s="28">
        <f t="shared" si="104"/>
        <v>1.9796599076136887</v>
      </c>
      <c r="AK92" s="402">
        <f t="shared" si="105"/>
        <v>1.9692186839083932</v>
      </c>
      <c r="AL92" s="28">
        <f t="shared" si="106"/>
        <v>1.9648675757000733</v>
      </c>
      <c r="AM92" s="28">
        <f t="shared" si="107"/>
        <v>2.0856186132440389</v>
      </c>
      <c r="AN92" s="402">
        <f t="shared" si="108"/>
        <v>2.0233465210887589</v>
      </c>
      <c r="AO92" s="384">
        <f t="shared" si="127"/>
        <v>2.6996458020571235E-3</v>
      </c>
      <c r="AP92" s="385">
        <f t="shared" si="128"/>
        <v>5.3523691227385789E-2</v>
      </c>
      <c r="AQ92" s="386">
        <f t="shared" si="129"/>
        <v>2.7486961007771815E-2</v>
      </c>
    </row>
    <row r="93" spans="1:43" ht="19.5" customHeight="1">
      <c r="A93" s="8" t="s">
        <v>230</v>
      </c>
      <c r="B93" s="19">
        <v>22.7</v>
      </c>
      <c r="C93" s="371">
        <v>284.56000000000006</v>
      </c>
      <c r="D93" s="375">
        <v>307.26000000000005</v>
      </c>
      <c r="E93" s="19">
        <v>158.38999999999999</v>
      </c>
      <c r="F93" s="369">
        <v>206.79</v>
      </c>
      <c r="G93" s="377">
        <v>365.17999999999995</v>
      </c>
      <c r="H93" s="345">
        <f t="shared" si="85"/>
        <v>2.1568320982223225E-4</v>
      </c>
      <c r="I93" s="323">
        <f t="shared" si="86"/>
        <v>9.5877086491570141E-4</v>
      </c>
      <c r="J93" s="399">
        <f t="shared" si="87"/>
        <v>7.6424543187627268E-4</v>
      </c>
      <c r="K93" s="323">
        <f t="shared" si="88"/>
        <v>1.5453824248288376E-3</v>
      </c>
      <c r="L93" s="323">
        <f t="shared" si="89"/>
        <v>7.1300447549175149E-4</v>
      </c>
      <c r="M93" s="399">
        <f t="shared" si="90"/>
        <v>9.3035067428386706E-4</v>
      </c>
      <c r="N93" s="394">
        <f t="shared" si="91"/>
        <v>5.977533039647577</v>
      </c>
      <c r="O93" s="395">
        <f t="shared" si="92"/>
        <v>-0.27329912847905558</v>
      </c>
      <c r="P93" s="386">
        <f t="shared" si="93"/>
        <v>0.18850484931328482</v>
      </c>
      <c r="R93" s="401">
        <v>9.8089999999999993</v>
      </c>
      <c r="S93" s="369">
        <v>94.382999999999996</v>
      </c>
      <c r="T93" s="374">
        <v>104.19199999999999</v>
      </c>
      <c r="U93" s="19">
        <v>36.007999999999996</v>
      </c>
      <c r="V93" s="119">
        <v>208.21899999999997</v>
      </c>
      <c r="W93" s="375">
        <v>244.22699999999998</v>
      </c>
      <c r="X93" s="345">
        <f t="shared" si="94"/>
        <v>3.4479793800358018E-4</v>
      </c>
      <c r="Y93" s="323">
        <f t="shared" si="95"/>
        <v>1.4544636738593865E-3</v>
      </c>
      <c r="Z93" s="399">
        <f t="shared" si="96"/>
        <v>1.1162570608278357E-3</v>
      </c>
      <c r="AA93" s="323">
        <f t="shared" si="97"/>
        <v>1.2834442042164748E-3</v>
      </c>
      <c r="AB93" s="323">
        <f t="shared" si="98"/>
        <v>3.3278777846277347E-3</v>
      </c>
      <c r="AC93" s="399">
        <f t="shared" si="99"/>
        <v>2.6949524915960057E-3</v>
      </c>
      <c r="AE93" s="394">
        <f t="shared" si="100"/>
        <v>2.6709144663064532</v>
      </c>
      <c r="AF93" s="395">
        <f t="shared" si="101"/>
        <v>1.2061070319866922</v>
      </c>
      <c r="AG93" s="386">
        <f t="shared" si="102"/>
        <v>1.3440091369778868</v>
      </c>
      <c r="AI93" s="27">
        <f t="shared" si="103"/>
        <v>4.3211453744493387</v>
      </c>
      <c r="AJ93" s="28">
        <f t="shared" si="104"/>
        <v>3.3168048917627209</v>
      </c>
      <c r="AK93" s="402">
        <f t="shared" si="105"/>
        <v>3.3910043611273832</v>
      </c>
      <c r="AL93" s="28">
        <f t="shared" si="106"/>
        <v>2.2733758444346233</v>
      </c>
      <c r="AM93" s="28">
        <f t="shared" si="107"/>
        <v>10.069103921853086</v>
      </c>
      <c r="AN93" s="402">
        <f t="shared" si="108"/>
        <v>6.6878525658579333</v>
      </c>
      <c r="AO93" s="384">
        <f t="shared" si="127"/>
        <v>-0.4738950793285151</v>
      </c>
      <c r="AP93" s="385">
        <f t="shared" si="128"/>
        <v>2.0357842111423823</v>
      </c>
      <c r="AQ93" s="386">
        <f t="shared" si="129"/>
        <v>0.97223354901096926</v>
      </c>
    </row>
    <row r="94" spans="1:43" ht="19.5" customHeight="1">
      <c r="A94" s="8" t="s">
        <v>223</v>
      </c>
      <c r="B94" s="19">
        <v>523.09999999999991</v>
      </c>
      <c r="C94" s="371">
        <v>925.2</v>
      </c>
      <c r="D94" s="375">
        <v>1448.3</v>
      </c>
      <c r="E94" s="19">
        <v>380.79</v>
      </c>
      <c r="F94" s="369">
        <v>309.51</v>
      </c>
      <c r="G94" s="377">
        <v>690.3</v>
      </c>
      <c r="H94" s="345">
        <f t="shared" si="85"/>
        <v>4.9702152888991043E-3</v>
      </c>
      <c r="I94" s="323">
        <f t="shared" si="86"/>
        <v>3.1172856487911402E-3</v>
      </c>
      <c r="J94" s="399">
        <f t="shared" si="87"/>
        <v>3.6023454370448659E-3</v>
      </c>
      <c r="K94" s="323">
        <f t="shared" si="88"/>
        <v>3.7152987786512608E-3</v>
      </c>
      <c r="L94" s="323">
        <f t="shared" si="89"/>
        <v>1.06717933753785E-3</v>
      </c>
      <c r="M94" s="399">
        <f t="shared" si="90"/>
        <v>1.7586425063205913E-3</v>
      </c>
      <c r="N94" s="394">
        <f t="shared" ref="N94:N95" si="130">(E94-B94)/B94</f>
        <v>-0.2720512330338366</v>
      </c>
      <c r="O94" s="395">
        <f t="shared" ref="O94:O95" si="131">(F94-C94)/C94</f>
        <v>-0.66546692607003899</v>
      </c>
      <c r="P94" s="386">
        <f t="shared" ref="P94:P95" si="132">(G94-D94)/D94</f>
        <v>-0.52337222951046058</v>
      </c>
      <c r="R94" s="401">
        <v>213.25400000000002</v>
      </c>
      <c r="S94" s="369">
        <v>253.70499999999998</v>
      </c>
      <c r="T94" s="374">
        <v>466.959</v>
      </c>
      <c r="U94" s="19">
        <v>136.881</v>
      </c>
      <c r="V94" s="119">
        <v>99.490000000000009</v>
      </c>
      <c r="W94" s="375">
        <v>236.37100000000001</v>
      </c>
      <c r="X94" s="345">
        <f t="shared" si="94"/>
        <v>7.4961300306876843E-3</v>
      </c>
      <c r="Y94" s="323">
        <f t="shared" si="95"/>
        <v>3.9096522294957319E-3</v>
      </c>
      <c r="Z94" s="399">
        <f t="shared" si="96"/>
        <v>5.0027476281010565E-3</v>
      </c>
      <c r="AA94" s="323">
        <f t="shared" si="97"/>
        <v>4.8788915273648998E-3</v>
      </c>
      <c r="AB94" s="323">
        <f t="shared" si="98"/>
        <v>1.590107342714226E-3</v>
      </c>
      <c r="AC94" s="399">
        <f t="shared" si="99"/>
        <v>2.6082645055257592E-3</v>
      </c>
      <c r="AE94" s="394">
        <f t="shared" ref="AE94:AE95" si="133">(U94-R94)/R94</f>
        <v>-0.35813161769533053</v>
      </c>
      <c r="AF94" s="395">
        <f t="shared" ref="AF94:AF95" si="134">(V94-S94)/S94</f>
        <v>-0.60785163871425474</v>
      </c>
      <c r="AG94" s="386">
        <f t="shared" ref="AG94:AG95" si="135">(W94-T94)/T94</f>
        <v>-0.4938078075377067</v>
      </c>
      <c r="AI94" s="27">
        <f t="shared" ref="AI94:AI95" si="136">(R94/B94)*10</f>
        <v>4.0767348499330929</v>
      </c>
      <c r="AJ94" s="28">
        <f t="shared" ref="AJ94:AJ95" si="137">(S94/C94)*10</f>
        <v>2.7421638564634669</v>
      </c>
      <c r="AK94" s="402">
        <f t="shared" ref="AK94:AK95" si="138">(T94/D94)*10</f>
        <v>3.2241869778360837</v>
      </c>
      <c r="AL94" s="28">
        <f t="shared" ref="AL94:AL95" si="139">(U94/E94)*10</f>
        <v>3.5946584731741904</v>
      </c>
      <c r="AM94" s="28">
        <f t="shared" ref="AM94:AM95" si="140">(V94/F94)*10</f>
        <v>3.214435720978321</v>
      </c>
      <c r="AN94" s="402">
        <f t="shared" ref="AN94:AN95" si="141">(W94/G94)*10</f>
        <v>3.4241778936694196</v>
      </c>
      <c r="AO94" s="384">
        <f t="shared" ref="AO94:AO95" si="142">(AL94-AI94)/AI94</f>
        <v>-0.11825060851500173</v>
      </c>
      <c r="AP94" s="385">
        <f t="shared" ref="AP94:AP95" si="143">(AM94-AJ94)/AJ94</f>
        <v>0.1722259825581455</v>
      </c>
      <c r="AQ94" s="386">
        <f t="shared" ref="AQ94:AQ95" si="144">(AN94-AK94)/AK94</f>
        <v>6.20283244142249E-2</v>
      </c>
    </row>
    <row r="95" spans="1:43" ht="19.5" customHeight="1">
      <c r="A95" s="8" t="s">
        <v>225</v>
      </c>
      <c r="B95" s="19">
        <v>346.45</v>
      </c>
      <c r="C95" s="371">
        <v>100.82</v>
      </c>
      <c r="D95" s="375">
        <v>447.27</v>
      </c>
      <c r="E95" s="19">
        <v>386.71999999999997</v>
      </c>
      <c r="F95" s="369">
        <v>353.70000000000005</v>
      </c>
      <c r="G95" s="377">
        <v>740.42000000000007</v>
      </c>
      <c r="H95" s="345">
        <f t="shared" si="85"/>
        <v>3.2917818521106769E-3</v>
      </c>
      <c r="I95" s="323">
        <f t="shared" si="86"/>
        <v>3.3969383820916854E-4</v>
      </c>
      <c r="J95" s="399">
        <f t="shared" si="87"/>
        <v>1.1124912266982374E-3</v>
      </c>
      <c r="K95" s="323">
        <f t="shared" si="88"/>
        <v>3.7731567102077665E-3</v>
      </c>
      <c r="L95" s="323">
        <f t="shared" si="89"/>
        <v>1.2195448666832659E-3</v>
      </c>
      <c r="M95" s="399">
        <f t="shared" si="90"/>
        <v>1.8863307033607016E-3</v>
      </c>
      <c r="N95" s="394">
        <f t="shared" si="130"/>
        <v>0.11623610910665315</v>
      </c>
      <c r="O95" s="395">
        <f t="shared" si="131"/>
        <v>2.508232493552867</v>
      </c>
      <c r="P95" s="386">
        <f t="shared" si="132"/>
        <v>0.65542066313412506</v>
      </c>
      <c r="R95" s="401">
        <v>90.054000000000002</v>
      </c>
      <c r="S95" s="369">
        <v>47.221000000000004</v>
      </c>
      <c r="T95" s="374">
        <v>137.27500000000001</v>
      </c>
      <c r="U95" s="19">
        <v>115.07900000000001</v>
      </c>
      <c r="V95" s="119">
        <v>119.974</v>
      </c>
      <c r="W95" s="375">
        <v>235.053</v>
      </c>
      <c r="X95" s="345">
        <f t="shared" si="94"/>
        <v>3.1655044865913358E-3</v>
      </c>
      <c r="Y95" s="323">
        <f t="shared" si="95"/>
        <v>7.2768643869461759E-4</v>
      </c>
      <c r="Z95" s="399">
        <f t="shared" si="96"/>
        <v>1.4706905331037042E-3</v>
      </c>
      <c r="AA95" s="323">
        <f t="shared" si="97"/>
        <v>4.1017961446630676E-3</v>
      </c>
      <c r="AB95" s="323">
        <f t="shared" si="98"/>
        <v>1.9174946058377379E-3</v>
      </c>
      <c r="AC95" s="399">
        <f t="shared" si="99"/>
        <v>2.5937208744615295E-3</v>
      </c>
      <c r="AE95" s="394">
        <f t="shared" si="133"/>
        <v>0.2778888222621983</v>
      </c>
      <c r="AF95" s="395">
        <f t="shared" si="134"/>
        <v>1.5406916414307192</v>
      </c>
      <c r="AG95" s="386">
        <f t="shared" si="135"/>
        <v>0.71227827353851747</v>
      </c>
      <c r="AI95" s="27">
        <f t="shared" si="136"/>
        <v>2.59933612353875</v>
      </c>
      <c r="AJ95" s="28">
        <f t="shared" si="137"/>
        <v>4.6836937115651658</v>
      </c>
      <c r="AK95" s="402">
        <f t="shared" si="138"/>
        <v>3.069175218548081</v>
      </c>
      <c r="AL95" s="28">
        <f t="shared" si="139"/>
        <v>2.9757705833678116</v>
      </c>
      <c r="AM95" s="28">
        <f t="shared" si="140"/>
        <v>3.391970596550749</v>
      </c>
      <c r="AN95" s="402">
        <f t="shared" si="141"/>
        <v>3.1745900975122225</v>
      </c>
      <c r="AO95" s="384">
        <f t="shared" si="142"/>
        <v>0.14481946233124393</v>
      </c>
      <c r="AP95" s="385">
        <f t="shared" si="143"/>
        <v>-0.27579154286388152</v>
      </c>
      <c r="AQ95" s="386">
        <f t="shared" si="144"/>
        <v>3.4346321554756219E-2</v>
      </c>
    </row>
    <row r="96" spans="1:43" ht="19.5" customHeight="1" thickBot="1">
      <c r="A96" s="8" t="s">
        <v>17</v>
      </c>
      <c r="B96" s="19">
        <f t="shared" ref="B96:G96" si="145">B97-SUM(B69:B95)</f>
        <v>2850.0300000000279</v>
      </c>
      <c r="C96" s="371">
        <f t="shared" si="145"/>
        <v>10832.809999999998</v>
      </c>
      <c r="D96" s="376">
        <f t="shared" si="145"/>
        <v>13682.839999999967</v>
      </c>
      <c r="E96" s="21">
        <f t="shared" si="145"/>
        <v>2946.9700000000303</v>
      </c>
      <c r="F96" s="119">
        <f t="shared" si="145"/>
        <v>9747.5699999998324</v>
      </c>
      <c r="G96" s="375">
        <f t="shared" si="145"/>
        <v>12694.539999999979</v>
      </c>
      <c r="H96" s="345">
        <f t="shared" si="85"/>
        <v>2.7079454559015975E-2</v>
      </c>
      <c r="I96" s="323">
        <f t="shared" si="86"/>
        <v>3.649909549187326E-2</v>
      </c>
      <c r="J96" s="399">
        <f t="shared" si="87"/>
        <v>3.4033222564257996E-2</v>
      </c>
      <c r="K96" s="323">
        <f t="shared" si="88"/>
        <v>2.8753050347230802E-2</v>
      </c>
      <c r="L96" s="323">
        <f t="shared" si="89"/>
        <v>3.360927044426236E-2</v>
      </c>
      <c r="M96" s="399">
        <f t="shared" si="90"/>
        <v>3.2341239522217825E-2</v>
      </c>
      <c r="N96" s="396">
        <f t="shared" si="91"/>
        <v>3.4013677049014E-2</v>
      </c>
      <c r="O96" s="397">
        <f t="shared" si="92"/>
        <v>-0.10018083950518522</v>
      </c>
      <c r="P96" s="388">
        <f t="shared" si="93"/>
        <v>-7.2229157104810898E-2</v>
      </c>
      <c r="R96" s="19">
        <f t="shared" ref="R96:W96" si="146">R97-SUM(R69:R95)</f>
        <v>728.71200000000317</v>
      </c>
      <c r="S96" s="119">
        <f t="shared" si="146"/>
        <v>2631.2359999999826</v>
      </c>
      <c r="T96" s="375">
        <f t="shared" si="146"/>
        <v>3359.948000000004</v>
      </c>
      <c r="U96" s="119">
        <f t="shared" si="146"/>
        <v>801.5989999999947</v>
      </c>
      <c r="V96" s="119">
        <f t="shared" si="146"/>
        <v>2360.2270000000062</v>
      </c>
      <c r="W96" s="375">
        <f t="shared" si="146"/>
        <v>3161.8259999999718</v>
      </c>
      <c r="X96" s="345">
        <f t="shared" si="94"/>
        <v>2.5615087674428182E-2</v>
      </c>
      <c r="Y96" s="323">
        <f t="shared" si="95"/>
        <v>4.0547950153640502E-2</v>
      </c>
      <c r="Z96" s="399">
        <f t="shared" si="96"/>
        <v>3.5996676126903882E-2</v>
      </c>
      <c r="AA96" s="323">
        <f t="shared" si="97"/>
        <v>2.857163937613073E-2</v>
      </c>
      <c r="AB96" s="323">
        <f t="shared" si="98"/>
        <v>3.772252772311166E-2</v>
      </c>
      <c r="AC96" s="399">
        <f t="shared" si="99"/>
        <v>3.4889552984284936E-2</v>
      </c>
      <c r="AE96" s="396">
        <f t="shared" si="100"/>
        <v>0.10002168209112958</v>
      </c>
      <c r="AF96" s="397">
        <f t="shared" si="101"/>
        <v>-0.10299684254851263</v>
      </c>
      <c r="AG96" s="388">
        <f t="shared" si="102"/>
        <v>-5.8965793518242514E-2</v>
      </c>
      <c r="AI96" s="27">
        <f t="shared" si="103"/>
        <v>2.5568572962389728</v>
      </c>
      <c r="AJ96" s="28">
        <f t="shared" si="104"/>
        <v>2.4289505677658734</v>
      </c>
      <c r="AK96" s="402">
        <f t="shared" si="105"/>
        <v>2.4555925524233362</v>
      </c>
      <c r="AL96" s="28">
        <f t="shared" si="106"/>
        <v>2.7200785891949582</v>
      </c>
      <c r="AM96" s="28">
        <f t="shared" si="107"/>
        <v>2.4213491157283782</v>
      </c>
      <c r="AN96" s="402">
        <f t="shared" si="108"/>
        <v>2.4906975754930678</v>
      </c>
      <c r="AO96" s="387">
        <f t="shared" si="127"/>
        <v>6.3836684666006518E-2</v>
      </c>
      <c r="AP96" s="385">
        <f t="shared" si="128"/>
        <v>-3.1295210937482883E-3</v>
      </c>
      <c r="AQ96" s="386">
        <f t="shared" si="129"/>
        <v>1.429594784977163E-2</v>
      </c>
    </row>
    <row r="97" spans="1:43" ht="25.5" customHeight="1" thickBot="1">
      <c r="A97" s="12" t="s">
        <v>18</v>
      </c>
      <c r="B97" s="17">
        <v>105246.95000000006</v>
      </c>
      <c r="C97" s="372">
        <v>296796.67000000004</v>
      </c>
      <c r="D97" s="18">
        <v>402043.62</v>
      </c>
      <c r="E97" s="17">
        <v>102492.43000000005</v>
      </c>
      <c r="F97" s="373">
        <v>290026.22999999986</v>
      </c>
      <c r="G97" s="378">
        <v>392518.66</v>
      </c>
      <c r="H97" s="334">
        <f t="shared" ref="H97:M97" si="147">SUM(H69:H96)</f>
        <v>0.99999999999999967</v>
      </c>
      <c r="I97" s="338">
        <f t="shared" si="147"/>
        <v>0.99999999999999967</v>
      </c>
      <c r="J97" s="335">
        <f t="shared" si="147"/>
        <v>0.99999999999999956</v>
      </c>
      <c r="K97" s="338">
        <f t="shared" si="147"/>
        <v>0.99999999999999978</v>
      </c>
      <c r="L97" s="338">
        <f t="shared" si="147"/>
        <v>0.99999999999999978</v>
      </c>
      <c r="M97" s="335">
        <f t="shared" si="147"/>
        <v>0.99999999999999989</v>
      </c>
      <c r="N97" s="389">
        <f t="shared" si="91"/>
        <v>-2.6171969829054453E-2</v>
      </c>
      <c r="O97" s="390">
        <f t="shared" si="92"/>
        <v>-2.2811711465631254E-2</v>
      </c>
      <c r="P97" s="391">
        <f t="shared" si="93"/>
        <v>-2.3691359658934572E-2</v>
      </c>
      <c r="R97" s="421">
        <v>28448.546000000002</v>
      </c>
      <c r="S97" s="422">
        <v>64891.960999999981</v>
      </c>
      <c r="T97" s="423">
        <v>93340.506999999983</v>
      </c>
      <c r="U97" s="422">
        <v>28055.757999999998</v>
      </c>
      <c r="V97" s="422">
        <v>62568.10300000001</v>
      </c>
      <c r="W97" s="423">
        <v>90623.860999999961</v>
      </c>
      <c r="X97" s="334">
        <f t="shared" ref="X97:AC97" si="148">SUM(X69:X96)</f>
        <v>1</v>
      </c>
      <c r="Y97" s="338">
        <f t="shared" si="148"/>
        <v>1.0000000000000002</v>
      </c>
      <c r="Z97" s="335">
        <f t="shared" si="148"/>
        <v>1.0000000000000002</v>
      </c>
      <c r="AA97" s="338">
        <f t="shared" si="148"/>
        <v>1.0000000000000002</v>
      </c>
      <c r="AB97" s="338">
        <f t="shared" si="148"/>
        <v>1.0000000000000002</v>
      </c>
      <c r="AC97" s="335">
        <f t="shared" si="148"/>
        <v>1</v>
      </c>
      <c r="AE97" s="389">
        <f t="shared" si="100"/>
        <v>-1.3806962225767322E-2</v>
      </c>
      <c r="AF97" s="390">
        <f t="shared" si="101"/>
        <v>-3.5811184685880765E-2</v>
      </c>
      <c r="AG97" s="391">
        <f t="shared" si="102"/>
        <v>-2.9104684421737959E-2</v>
      </c>
      <c r="AI97" s="403">
        <f t="shared" si="103"/>
        <v>2.7030280687468839</v>
      </c>
      <c r="AJ97" s="404">
        <f t="shared" si="104"/>
        <v>2.1864113569737817</v>
      </c>
      <c r="AK97" s="405">
        <f t="shared" si="105"/>
        <v>2.3216512427183891</v>
      </c>
      <c r="AL97" s="404">
        <f t="shared" si="106"/>
        <v>2.7373492852106236</v>
      </c>
      <c r="AM97" s="404">
        <f t="shared" si="107"/>
        <v>2.1573256667164218</v>
      </c>
      <c r="AN97" s="405">
        <f t="shared" si="108"/>
        <v>2.3087784157828311</v>
      </c>
      <c r="AO97" s="389">
        <f t="shared" si="127"/>
        <v>1.2697321518992166E-2</v>
      </c>
      <c r="AP97" s="390">
        <f t="shared" si="128"/>
        <v>-1.3302935956945244E-2</v>
      </c>
      <c r="AQ97" s="391">
        <f t="shared" si="129"/>
        <v>-5.5446859109145995E-3</v>
      </c>
    </row>
  </sheetData>
  <mergeCells count="66">
    <mergeCell ref="R5:T5"/>
    <mergeCell ref="H4:M4"/>
    <mergeCell ref="H5:J5"/>
    <mergeCell ref="K5:M5"/>
    <mergeCell ref="U5:W5"/>
    <mergeCell ref="N4:P4"/>
    <mergeCell ref="N5:P5"/>
    <mergeCell ref="AO4:AQ4"/>
    <mergeCell ref="AO5:AQ5"/>
    <mergeCell ref="AI4:AN4"/>
    <mergeCell ref="AI5:AK5"/>
    <mergeCell ref="AL5:AN5"/>
    <mergeCell ref="X5:Z5"/>
    <mergeCell ref="AA5:AC5"/>
    <mergeCell ref="AE37:AG37"/>
    <mergeCell ref="A4:A6"/>
    <mergeCell ref="B4:G4"/>
    <mergeCell ref="B5:D5"/>
    <mergeCell ref="E5:G5"/>
    <mergeCell ref="R4:W4"/>
    <mergeCell ref="A37:A39"/>
    <mergeCell ref="B37:G37"/>
    <mergeCell ref="H37:M37"/>
    <mergeCell ref="N37:P37"/>
    <mergeCell ref="R37:W37"/>
    <mergeCell ref="AE4:AG4"/>
    <mergeCell ref="AE5:AG5"/>
    <mergeCell ref="X4:AC4"/>
    <mergeCell ref="AI37:AN37"/>
    <mergeCell ref="AO37:AQ37"/>
    <mergeCell ref="B38:D38"/>
    <mergeCell ref="E38:G38"/>
    <mergeCell ref="H38:J38"/>
    <mergeCell ref="K38:M38"/>
    <mergeCell ref="N38:P38"/>
    <mergeCell ref="R38:T38"/>
    <mergeCell ref="U38:W38"/>
    <mergeCell ref="X38:Z38"/>
    <mergeCell ref="AA38:AC38"/>
    <mergeCell ref="AE38:AG38"/>
    <mergeCell ref="AI38:AK38"/>
    <mergeCell ref="AL38:AN38"/>
    <mergeCell ref="AO38:AQ38"/>
    <mergeCell ref="X37:AC37"/>
    <mergeCell ref="A66:A68"/>
    <mergeCell ref="B66:G66"/>
    <mergeCell ref="H66:M66"/>
    <mergeCell ref="N66:P66"/>
    <mergeCell ref="R66:W66"/>
    <mergeCell ref="R67:T67"/>
    <mergeCell ref="U67:W67"/>
    <mergeCell ref="B67:D67"/>
    <mergeCell ref="E67:G67"/>
    <mergeCell ref="H67:J67"/>
    <mergeCell ref="K67:M67"/>
    <mergeCell ref="N67:P67"/>
    <mergeCell ref="AO67:AQ67"/>
    <mergeCell ref="X66:AC66"/>
    <mergeCell ref="AE66:AG66"/>
    <mergeCell ref="AI66:AN66"/>
    <mergeCell ref="AO66:AQ66"/>
    <mergeCell ref="AI67:AK67"/>
    <mergeCell ref="AL67:AN67"/>
    <mergeCell ref="X67:Z67"/>
    <mergeCell ref="AA67:AC67"/>
    <mergeCell ref="AE67:AG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X40:AC63 H69:P95 H96:P9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63228B5E-1B22-4683-B9E0-192081A924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351" id="{0822BA1B-411E-4E1F-984E-3544F86596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58" id="{B47FF87F-7C8A-4CDD-8701-261A8AA44E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16" id="{539B4083-C97E-498D-ACB0-1E91BE6F0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353" id="{FD7F9DF9-5108-4EAE-ADF7-30F3A62C76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0" id="{DE27C840-A7FD-4C16-8AFE-5B0F644FB1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23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355" id="{5E26E2B2-9110-4D30-970A-78E8D8CB9C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2" id="{A07927AE-1D24-4D84-A093-4AC20E303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9" id="{310295A7-2854-44ED-98D6-79D0DE1765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357" id="{17133D98-3F48-4430-9645-49FC28CB98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64" id="{273E794E-2C67-4C26-8D20-F3EB53C434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5C42-B3A2-4C57-80CB-B358B3F2BA44}">
  <sheetPr>
    <pageSetUpPr fitToPage="1"/>
  </sheetPr>
  <dimension ref="A1:AG57"/>
  <sheetViews>
    <sheetView showGridLines="0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145</v>
      </c>
      <c r="B1" s="4"/>
    </row>
    <row r="3" spans="1:33">
      <c r="A3" s="1" t="s">
        <v>134</v>
      </c>
    </row>
    <row r="4" spans="1:33" ht="15.75" thickBot="1"/>
    <row r="5" spans="1:33" ht="21.75" customHeight="1">
      <c r="A5" s="457" t="s">
        <v>16</v>
      </c>
      <c r="B5" s="445"/>
      <c r="C5" s="445"/>
      <c r="D5" s="445"/>
      <c r="E5" s="431" t="s">
        <v>171</v>
      </c>
      <c r="F5" s="493"/>
      <c r="G5" s="493"/>
      <c r="H5" s="493"/>
      <c r="I5" s="493"/>
      <c r="J5" s="432"/>
      <c r="L5" s="494" t="s">
        <v>130</v>
      </c>
      <c r="M5" s="493"/>
      <c r="N5" s="493"/>
      <c r="O5" s="493"/>
      <c r="P5" s="493"/>
      <c r="Q5" s="432"/>
      <c r="S5" s="487" t="s">
        <v>156</v>
      </c>
      <c r="T5" s="487"/>
      <c r="U5" s="487"/>
    </row>
    <row r="6" spans="1:33" ht="18.75" customHeight="1">
      <c r="A6" s="471"/>
      <c r="B6" s="446"/>
      <c r="C6" s="446"/>
      <c r="D6" s="446"/>
      <c r="E6" s="495">
        <v>2025</v>
      </c>
      <c r="F6" s="489"/>
      <c r="G6" s="490"/>
      <c r="H6" s="496">
        <v>2026</v>
      </c>
      <c r="I6" s="497"/>
      <c r="J6" s="498"/>
      <c r="L6" s="488">
        <f>E6</f>
        <v>2025</v>
      </c>
      <c r="M6" s="489"/>
      <c r="N6" s="490"/>
      <c r="O6" s="495">
        <f>H6</f>
        <v>2026</v>
      </c>
      <c r="P6" s="489"/>
      <c r="Q6" s="499"/>
      <c r="S6" s="491" t="s">
        <v>129</v>
      </c>
      <c r="T6" s="492" t="s">
        <v>128</v>
      </c>
      <c r="U6" s="446" t="s">
        <v>12</v>
      </c>
    </row>
    <row r="7" spans="1:33" ht="18.75" customHeight="1" thickBot="1">
      <c r="A7" s="458"/>
      <c r="B7" s="481"/>
      <c r="C7" s="481"/>
      <c r="D7" s="48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8"/>
      <c r="T7" s="436"/>
      <c r="U7" s="481"/>
    </row>
    <row r="8" spans="1:33" ht="24" customHeight="1" thickBot="1">
      <c r="A8" s="12" t="s">
        <v>20</v>
      </c>
      <c r="B8" s="13"/>
      <c r="C8" s="13"/>
      <c r="D8" s="13"/>
      <c r="E8" s="17">
        <v>67818.140000000014</v>
      </c>
      <c r="F8" s="340">
        <v>81743.189999999973</v>
      </c>
      <c r="G8" s="162">
        <v>149561.32999999999</v>
      </c>
      <c r="H8" s="17">
        <v>60695.919999999984</v>
      </c>
      <c r="I8" s="340">
        <v>77186.679999999993</v>
      </c>
      <c r="J8" s="18">
        <v>137882.59999999998</v>
      </c>
      <c r="L8" s="334">
        <f t="shared" ref="L8:Q8" si="0">E8/E16</f>
        <v>0.42926264049210994</v>
      </c>
      <c r="M8" s="343">
        <f t="shared" si="0"/>
        <v>0.39121386330485369</v>
      </c>
      <c r="N8" s="338">
        <f t="shared" si="0"/>
        <v>0.40759613893574098</v>
      </c>
      <c r="O8" s="334">
        <f t="shared" si="0"/>
        <v>0.40296750077694299</v>
      </c>
      <c r="P8" s="343">
        <f t="shared" si="0"/>
        <v>0.37127332024064386</v>
      </c>
      <c r="Q8" s="335">
        <f t="shared" si="0"/>
        <v>0.38458877947970255</v>
      </c>
      <c r="S8" s="325">
        <f t="shared" ref="S8:U19" si="1">(H8-E8)/E8</f>
        <v>-0.10501939451598095</v>
      </c>
      <c r="T8" s="329">
        <f t="shared" si="1"/>
        <v>-5.5741768825023609E-2</v>
      </c>
      <c r="U8" s="164">
        <f t="shared" si="1"/>
        <v>-7.8086561546357014E-2</v>
      </c>
    </row>
    <row r="9" spans="1:33" s="3" customFormat="1" ht="24" customHeight="1">
      <c r="A9" s="46"/>
      <c r="B9" s="177" t="s">
        <v>33</v>
      </c>
      <c r="C9" s="177"/>
      <c r="D9" s="178"/>
      <c r="E9" s="39">
        <v>65149.820000000007</v>
      </c>
      <c r="F9" s="153">
        <v>62589.639999999978</v>
      </c>
      <c r="G9" s="112">
        <v>127739.45999999999</v>
      </c>
      <c r="H9" s="39">
        <v>58864.799999999981</v>
      </c>
      <c r="I9" s="153">
        <v>62145.289999999994</v>
      </c>
      <c r="J9" s="20">
        <v>121010.08999999997</v>
      </c>
      <c r="K9"/>
      <c r="L9" s="345">
        <f t="shared" ref="L9:Q9" si="2">E9/E8</f>
        <v>0.96065477466648297</v>
      </c>
      <c r="M9" s="346">
        <f t="shared" si="2"/>
        <v>0.76568629142072875</v>
      </c>
      <c r="N9" s="347">
        <f t="shared" si="2"/>
        <v>0.85409416993015508</v>
      </c>
      <c r="O9" s="345">
        <f t="shared" si="2"/>
        <v>0.96983125060135833</v>
      </c>
      <c r="P9" s="346">
        <f t="shared" si="2"/>
        <v>0.80512971927280719</v>
      </c>
      <c r="Q9" s="347">
        <f t="shared" si="2"/>
        <v>0.87763133274249239</v>
      </c>
      <c r="R9"/>
      <c r="S9" s="326">
        <f t="shared" si="1"/>
        <v>-9.647025885873553E-2</v>
      </c>
      <c r="T9" s="330">
        <f t="shared" si="1"/>
        <v>-7.0994177311130748E-3</v>
      </c>
      <c r="U9" s="209">
        <f t="shared" si="1"/>
        <v>-5.2680432499088575E-2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2668.3199999999997</v>
      </c>
      <c r="F10" s="154">
        <v>18250.689999999999</v>
      </c>
      <c r="G10" s="119">
        <v>20919.009999999998</v>
      </c>
      <c r="H10" s="19">
        <v>1830.22</v>
      </c>
      <c r="I10" s="154">
        <v>14393.490000000009</v>
      </c>
      <c r="J10" s="20">
        <v>16223.710000000008</v>
      </c>
      <c r="L10" s="345">
        <f t="shared" ref="L10:Q10" si="3">E10/E8</f>
        <v>3.9345225333516948E-2</v>
      </c>
      <c r="M10" s="346">
        <f t="shared" si="3"/>
        <v>0.22326862947237566</v>
      </c>
      <c r="N10" s="347">
        <f t="shared" si="3"/>
        <v>0.13986910921426013</v>
      </c>
      <c r="O10" s="345">
        <f t="shared" si="3"/>
        <v>3.0153921383842614E-2</v>
      </c>
      <c r="P10" s="346">
        <f t="shared" si="3"/>
        <v>0.18647634540052779</v>
      </c>
      <c r="Q10" s="347">
        <f t="shared" si="3"/>
        <v>0.11766321493792553</v>
      </c>
      <c r="S10" s="326">
        <f t="shared" si="1"/>
        <v>-0.31409276248725781</v>
      </c>
      <c r="T10" s="330">
        <f t="shared" si="1"/>
        <v>-0.21134543406304035</v>
      </c>
      <c r="U10" s="209">
        <f t="shared" si="1"/>
        <v>-0.22445134831906435</v>
      </c>
    </row>
    <row r="11" spans="1:33" ht="24" customHeight="1" thickBot="1">
      <c r="A11" s="8"/>
      <c r="B11" t="s">
        <v>36</v>
      </c>
      <c r="E11" s="19"/>
      <c r="F11" s="154">
        <v>902.8599999999999</v>
      </c>
      <c r="G11" s="119">
        <v>902.8599999999999</v>
      </c>
      <c r="H11" s="19">
        <v>0.9</v>
      </c>
      <c r="I11" s="154">
        <v>647.9</v>
      </c>
      <c r="J11" s="20">
        <v>648.79999999999995</v>
      </c>
      <c r="L11" s="345">
        <f t="shared" ref="L11:Q11" si="4">E11/E8</f>
        <v>0</v>
      </c>
      <c r="M11" s="346">
        <f t="shared" si="4"/>
        <v>1.1045079106895636E-2</v>
      </c>
      <c r="N11" s="347">
        <f t="shared" si="4"/>
        <v>6.0367208555847955E-3</v>
      </c>
      <c r="O11" s="345">
        <f t="shared" si="4"/>
        <v>1.4828014799017796E-5</v>
      </c>
      <c r="P11" s="346">
        <f t="shared" si="4"/>
        <v>8.3939353266651705E-3</v>
      </c>
      <c r="Q11" s="347">
        <f t="shared" si="4"/>
        <v>4.705452319582022E-3</v>
      </c>
      <c r="S11" s="326"/>
      <c r="T11" s="330">
        <f t="shared" si="1"/>
        <v>-0.2823915114192676</v>
      </c>
      <c r="U11" s="209">
        <f t="shared" si="1"/>
        <v>-0.28139467913076222</v>
      </c>
    </row>
    <row r="12" spans="1:33" ht="24" customHeight="1" thickBot="1">
      <c r="A12" s="12" t="s">
        <v>21</v>
      </c>
      <c r="B12" s="13"/>
      <c r="C12" s="13"/>
      <c r="D12" s="13"/>
      <c r="E12" s="17">
        <v>90169.379999999961</v>
      </c>
      <c r="F12" s="340">
        <v>127204.38999999998</v>
      </c>
      <c r="G12" s="162">
        <v>217373.76999999996</v>
      </c>
      <c r="H12" s="17">
        <v>89926.449999999983</v>
      </c>
      <c r="I12" s="340">
        <v>130710.51000000002</v>
      </c>
      <c r="J12" s="18">
        <v>220636.96000000002</v>
      </c>
      <c r="L12" s="334">
        <f t="shared" ref="L12:Q12" si="5">E12/E16</f>
        <v>0.57073735950789017</v>
      </c>
      <c r="M12" s="343">
        <f t="shared" si="5"/>
        <v>0.60878613669514614</v>
      </c>
      <c r="N12" s="411">
        <f t="shared" si="5"/>
        <v>0.59240386106425902</v>
      </c>
      <c r="O12" s="334">
        <f t="shared" si="5"/>
        <v>0.59703249922305701</v>
      </c>
      <c r="P12" s="343">
        <f t="shared" si="5"/>
        <v>0.62872667975935603</v>
      </c>
      <c r="Q12" s="335">
        <f t="shared" si="5"/>
        <v>0.61541122052029751</v>
      </c>
      <c r="S12" s="327">
        <f t="shared" si="1"/>
        <v>-2.6941518284807832E-3</v>
      </c>
      <c r="T12" s="331">
        <f t="shared" si="1"/>
        <v>2.7562885211744968E-2</v>
      </c>
      <c r="U12" s="328">
        <f t="shared" si="1"/>
        <v>1.5011884828606787E-2</v>
      </c>
    </row>
    <row r="13" spans="1:33" s="3" customFormat="1" ht="24" customHeight="1">
      <c r="A13" s="46"/>
      <c r="B13" s="3" t="s">
        <v>33</v>
      </c>
      <c r="E13" s="31">
        <v>87810.259999999966</v>
      </c>
      <c r="F13" s="341">
        <v>114044.96999999999</v>
      </c>
      <c r="G13" s="357">
        <v>201855.22999999995</v>
      </c>
      <c r="H13" s="31">
        <v>87706.929999999978</v>
      </c>
      <c r="I13" s="341">
        <v>119003.05000000003</v>
      </c>
      <c r="J13" s="355">
        <v>206709.98</v>
      </c>
      <c r="K13"/>
      <c r="L13" s="336">
        <f>E13/G13</f>
        <v>0.435016026089589</v>
      </c>
      <c r="M13" s="344">
        <f>F13/G13</f>
        <v>0.564983973910411</v>
      </c>
      <c r="N13" s="410">
        <f>G13/$G$12</f>
        <v>0.92860895774131347</v>
      </c>
      <c r="O13" s="336">
        <f>H13/J13</f>
        <v>0.4242994460161042</v>
      </c>
      <c r="P13" s="344">
        <f>I13/J13</f>
        <v>0.57570055398389586</v>
      </c>
      <c r="Q13" s="337">
        <f t="shared" ref="Q13:Q15" si="6">O13+P13</f>
        <v>1</v>
      </c>
      <c r="R13"/>
      <c r="S13" s="326">
        <f t="shared" si="1"/>
        <v>-1.1767417611562388E-3</v>
      </c>
      <c r="T13" s="330">
        <f t="shared" si="1"/>
        <v>4.3474780167858752E-2</v>
      </c>
      <c r="U13" s="209">
        <f t="shared" si="1"/>
        <v>2.4050652539446511E-2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1831.19</v>
      </c>
      <c r="F14" s="154">
        <v>11963.249999999998</v>
      </c>
      <c r="G14" s="119">
        <v>13794.439999999999</v>
      </c>
      <c r="H14" s="19">
        <v>2078.2200000000003</v>
      </c>
      <c r="I14" s="154">
        <v>11412.310000000001</v>
      </c>
      <c r="J14" s="20">
        <v>13490.530000000002</v>
      </c>
      <c r="L14" s="345">
        <f>E14/G14</f>
        <v>0.13274841167890833</v>
      </c>
      <c r="M14" s="346">
        <f>F14/G14</f>
        <v>0.86725158832109162</v>
      </c>
      <c r="N14" s="410">
        <f t="shared" ref="N14:N15" si="7">G14/$G$12</f>
        <v>6.345954251978056E-2</v>
      </c>
      <c r="O14" s="345">
        <f>H14/J14</f>
        <v>0.15405028564481899</v>
      </c>
      <c r="P14" s="346">
        <f>I14/J14</f>
        <v>0.84594971435518096</v>
      </c>
      <c r="Q14" s="347">
        <f t="shared" si="6"/>
        <v>1</v>
      </c>
      <c r="S14" s="326">
        <f t="shared" si="1"/>
        <v>0.13490134830356226</v>
      </c>
      <c r="T14" s="330">
        <f t="shared" si="1"/>
        <v>-4.6052703069817728E-2</v>
      </c>
      <c r="U14" s="209">
        <f t="shared" si="1"/>
        <v>-2.203134016313792E-2</v>
      </c>
    </row>
    <row r="15" spans="1:33" ht="24" customHeight="1" thickBot="1">
      <c r="A15" s="8"/>
      <c r="B15" t="s">
        <v>36</v>
      </c>
      <c r="E15" s="19">
        <v>527.93000000000006</v>
      </c>
      <c r="F15" s="154">
        <v>1196.1699999999998</v>
      </c>
      <c r="G15" s="119">
        <v>1724.1</v>
      </c>
      <c r="H15" s="19">
        <v>141.30000000000001</v>
      </c>
      <c r="I15" s="154">
        <v>295.14999999999998</v>
      </c>
      <c r="J15" s="20">
        <v>436.45</v>
      </c>
      <c r="L15" s="348">
        <f>E15/G15</f>
        <v>0.30620613653500384</v>
      </c>
      <c r="M15" s="349">
        <f>F15/G15</f>
        <v>0.69379386346499616</v>
      </c>
      <c r="N15" s="410">
        <f t="shared" si="7"/>
        <v>7.9314997389059415E-3</v>
      </c>
      <c r="O15" s="348">
        <f>H15/J15</f>
        <v>0.3237484247909268</v>
      </c>
      <c r="P15" s="349">
        <f>I15/J15</f>
        <v>0.6762515752090732</v>
      </c>
      <c r="Q15" s="350">
        <f t="shared" si="6"/>
        <v>1</v>
      </c>
      <c r="S15" s="326">
        <f t="shared" si="1"/>
        <v>-0.7323508798514955</v>
      </c>
      <c r="T15" s="330">
        <f t="shared" si="1"/>
        <v>-0.75325413611777592</v>
      </c>
      <c r="U15" s="209">
        <f t="shared" si="1"/>
        <v>-0.74685343077547706</v>
      </c>
    </row>
    <row r="16" spans="1:33" ht="24" customHeight="1" thickBot="1">
      <c r="A16" s="12" t="s">
        <v>12</v>
      </c>
      <c r="B16" s="13"/>
      <c r="C16" s="13"/>
      <c r="D16" s="13"/>
      <c r="E16" s="17">
        <v>157987.51999999996</v>
      </c>
      <c r="F16" s="340">
        <v>208947.58</v>
      </c>
      <c r="G16" s="162">
        <v>366935.09999999992</v>
      </c>
      <c r="H16" s="17">
        <v>150622.36999999997</v>
      </c>
      <c r="I16" s="340">
        <v>207897.19000000003</v>
      </c>
      <c r="J16" s="18">
        <v>358519.56</v>
      </c>
      <c r="L16" s="334">
        <f>L8+L12</f>
        <v>1</v>
      </c>
      <c r="M16" s="343">
        <f t="shared" ref="M16:Q16" si="8">M8+M12</f>
        <v>0.99999999999999978</v>
      </c>
      <c r="N16" s="411">
        <f t="shared" si="8"/>
        <v>1</v>
      </c>
      <c r="O16" s="334">
        <f t="shared" si="8"/>
        <v>1</v>
      </c>
      <c r="P16" s="343">
        <f t="shared" si="8"/>
        <v>0.99999999999999989</v>
      </c>
      <c r="Q16" s="335">
        <f t="shared" si="8"/>
        <v>1</v>
      </c>
      <c r="S16" s="327">
        <f t="shared" si="1"/>
        <v>-4.6618555693512982E-2</v>
      </c>
      <c r="T16" s="331">
        <f t="shared" si="1"/>
        <v>-5.0270503252536156E-3</v>
      </c>
      <c r="U16" s="328">
        <f t="shared" si="1"/>
        <v>-2.2934682454744511E-2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152960.07999999996</v>
      </c>
      <c r="F17" s="342">
        <f t="shared" ref="F17:G19" si="9">F9+F13</f>
        <v>176634.60999999996</v>
      </c>
      <c r="G17" s="324">
        <f t="shared" si="9"/>
        <v>329594.68999999994</v>
      </c>
      <c r="H17" s="180">
        <f>H9+H13</f>
        <v>146571.72999999995</v>
      </c>
      <c r="I17" s="342">
        <f t="shared" ref="I17:J19" si="10">I9+I13</f>
        <v>181148.34000000003</v>
      </c>
      <c r="J17" s="356">
        <f t="shared" si="10"/>
        <v>327720.06999999995</v>
      </c>
      <c r="K17"/>
      <c r="L17" s="336">
        <f t="shared" ref="L17:Q17" si="11">E17/E16</f>
        <v>0.96817824597791013</v>
      </c>
      <c r="M17" s="344">
        <f t="shared" si="11"/>
        <v>0.84535370067459015</v>
      </c>
      <c r="N17" s="339">
        <f t="shared" si="11"/>
        <v>0.89823701793586941</v>
      </c>
      <c r="O17" s="336">
        <f t="shared" si="11"/>
        <v>0.97310731467045686</v>
      </c>
      <c r="P17" s="344">
        <f t="shared" si="11"/>
        <v>0.87133616380288736</v>
      </c>
      <c r="Q17" s="337">
        <f t="shared" si="11"/>
        <v>0.91409258116907188</v>
      </c>
      <c r="R17"/>
      <c r="S17" s="326">
        <f t="shared" si="1"/>
        <v>-4.1764818637647208E-2</v>
      </c>
      <c r="T17" s="330">
        <f t="shared" si="1"/>
        <v>2.5554051949389023E-2</v>
      </c>
      <c r="U17" s="209">
        <f t="shared" si="1"/>
        <v>-5.6876523101752506E-3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4499.51</v>
      </c>
      <c r="F18" s="154">
        <f t="shared" si="9"/>
        <v>30213.939999999995</v>
      </c>
      <c r="G18" s="119">
        <f t="shared" si="9"/>
        <v>34713.449999999997</v>
      </c>
      <c r="H18" s="19">
        <f>H10+H14</f>
        <v>3908.4400000000005</v>
      </c>
      <c r="I18" s="154">
        <f t="shared" si="10"/>
        <v>25805.80000000001</v>
      </c>
      <c r="J18" s="20">
        <f t="shared" si="10"/>
        <v>29714.240000000013</v>
      </c>
      <c r="L18" s="345">
        <f t="shared" ref="L18:Q18" si="12">E18/E16</f>
        <v>2.8480160964612911E-2</v>
      </c>
      <c r="M18" s="346">
        <f t="shared" si="12"/>
        <v>0.14460057398128276</v>
      </c>
      <c r="N18" s="323">
        <f t="shared" si="12"/>
        <v>9.4603786882203431E-2</v>
      </c>
      <c r="O18" s="345">
        <f t="shared" si="12"/>
        <v>2.5948602455266118E-2</v>
      </c>
      <c r="P18" s="346">
        <f t="shared" si="12"/>
        <v>0.12412769985010383</v>
      </c>
      <c r="Q18" s="347">
        <f t="shared" si="12"/>
        <v>8.2880387335073191E-2</v>
      </c>
      <c r="S18" s="326">
        <f t="shared" si="1"/>
        <v>-0.13136319288100254</v>
      </c>
      <c r="T18" s="330">
        <f t="shared" si="1"/>
        <v>-0.14589755589638378</v>
      </c>
      <c r="U18" s="209">
        <f t="shared" si="1"/>
        <v>-0.14401363160388797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527.93000000000006</v>
      </c>
      <c r="F19" s="155">
        <f t="shared" si="9"/>
        <v>2099.0299999999997</v>
      </c>
      <c r="G19" s="123">
        <f t="shared" si="9"/>
        <v>2626.96</v>
      </c>
      <c r="H19" s="21">
        <f>H11+H15</f>
        <v>142.20000000000002</v>
      </c>
      <c r="I19" s="155">
        <f t="shared" si="10"/>
        <v>943.05</v>
      </c>
      <c r="J19" s="22">
        <f t="shared" si="10"/>
        <v>1085.25</v>
      </c>
      <c r="L19" s="348">
        <f t="shared" ref="L19:Q19" si="13">E19/E16</f>
        <v>3.3415930574769463E-3</v>
      </c>
      <c r="M19" s="349">
        <f t="shared" si="13"/>
        <v>1.0045725344126981E-2</v>
      </c>
      <c r="N19" s="351">
        <f t="shared" si="13"/>
        <v>7.1591951819272685E-3</v>
      </c>
      <c r="O19" s="348">
        <f t="shared" si="13"/>
        <v>9.4408287427690885E-4</v>
      </c>
      <c r="P19" s="349">
        <f t="shared" si="13"/>
        <v>4.5361363470088258E-3</v>
      </c>
      <c r="Q19" s="350">
        <f t="shared" si="13"/>
        <v>3.0270314958547868E-3</v>
      </c>
      <c r="S19" s="332">
        <f t="shared" si="1"/>
        <v>-0.73064610838558142</v>
      </c>
      <c r="T19" s="333">
        <f t="shared" si="1"/>
        <v>-0.55072104734091454</v>
      </c>
      <c r="U19" s="208">
        <f t="shared" si="1"/>
        <v>-0.5868798915857113</v>
      </c>
    </row>
    <row r="20" spans="1:33" ht="6.75" customHeight="1"/>
    <row r="22" spans="1:33" ht="25.5" customHeight="1">
      <c r="A22" s="1" t="s">
        <v>133</v>
      </c>
    </row>
    <row r="23" spans="1:33" ht="15.75" thickBot="1"/>
    <row r="24" spans="1:33" ht="21.75" customHeight="1">
      <c r="A24" s="457" t="s">
        <v>16</v>
      </c>
      <c r="B24" s="445"/>
      <c r="C24" s="445"/>
      <c r="D24" s="445"/>
      <c r="E24" s="431" t="str">
        <f>E5</f>
        <v>jan-mar</v>
      </c>
      <c r="F24" s="493"/>
      <c r="G24" s="493"/>
      <c r="H24" s="493"/>
      <c r="I24" s="493"/>
      <c r="J24" s="432"/>
      <c r="L24" s="494" t="s">
        <v>130</v>
      </c>
      <c r="M24" s="493"/>
      <c r="N24" s="493"/>
      <c r="O24" s="493"/>
      <c r="P24" s="493"/>
      <c r="Q24" s="432"/>
      <c r="S24" s="487" t="s">
        <v>156</v>
      </c>
      <c r="T24" s="487"/>
      <c r="U24" s="487"/>
    </row>
    <row r="25" spans="1:33" ht="18.75" customHeight="1">
      <c r="A25" s="471"/>
      <c r="B25" s="446"/>
      <c r="C25" s="446"/>
      <c r="D25" s="446"/>
      <c r="E25" s="495">
        <f>E6</f>
        <v>2025</v>
      </c>
      <c r="F25" s="489"/>
      <c r="G25" s="490"/>
      <c r="H25" s="496">
        <f>H6</f>
        <v>2026</v>
      </c>
      <c r="I25" s="497"/>
      <c r="J25" s="498"/>
      <c r="L25" s="488">
        <f>E25</f>
        <v>2025</v>
      </c>
      <c r="M25" s="489"/>
      <c r="N25" s="490"/>
      <c r="O25" s="495">
        <f>H25</f>
        <v>2026</v>
      </c>
      <c r="P25" s="489"/>
      <c r="Q25" s="499"/>
      <c r="S25" s="491" t="s">
        <v>129</v>
      </c>
      <c r="T25" s="492" t="s">
        <v>128</v>
      </c>
      <c r="U25" s="446" t="s">
        <v>12</v>
      </c>
    </row>
    <row r="26" spans="1:33" ht="18.75" customHeight="1" thickBot="1">
      <c r="A26" s="458"/>
      <c r="B26" s="481"/>
      <c r="C26" s="481"/>
      <c r="D26" s="48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8"/>
      <c r="T26" s="436"/>
      <c r="U26" s="481"/>
    </row>
    <row r="27" spans="1:33" ht="24" customHeight="1" thickBot="1">
      <c r="A27" s="12" t="s">
        <v>20</v>
      </c>
      <c r="B27" s="13"/>
      <c r="C27" s="13"/>
      <c r="D27" s="13"/>
      <c r="E27" s="17">
        <v>16045.382999999998</v>
      </c>
      <c r="F27" s="340">
        <v>21874.877</v>
      </c>
      <c r="G27" s="162">
        <v>37920.26</v>
      </c>
      <c r="H27" s="17">
        <v>14694.470999999996</v>
      </c>
      <c r="I27" s="340">
        <v>19756.201999999997</v>
      </c>
      <c r="J27" s="18">
        <v>34450.672999999988</v>
      </c>
      <c r="L27" s="334">
        <f t="shared" ref="L27:Q27" si="14">E27/E35</f>
        <v>0.37980898419369558</v>
      </c>
      <c r="M27" s="343">
        <f t="shared" si="14"/>
        <v>0.33262551240012839</v>
      </c>
      <c r="N27" s="338">
        <f t="shared" si="14"/>
        <v>0.35108033817581702</v>
      </c>
      <c r="O27" s="334">
        <f t="shared" si="14"/>
        <v>0.36169561426987429</v>
      </c>
      <c r="P27" s="343">
        <f t="shared" si="14"/>
        <v>0.31209379033385165</v>
      </c>
      <c r="Q27" s="335">
        <f t="shared" si="14"/>
        <v>0.33148355970363663</v>
      </c>
      <c r="S27" s="325">
        <f t="shared" ref="S27:U38" si="15">(H27-E27)/E27</f>
        <v>-8.4193191275022991E-2</v>
      </c>
      <c r="T27" s="329">
        <f t="shared" si="15"/>
        <v>-9.6854258883375802E-2</v>
      </c>
      <c r="U27" s="164">
        <f t="shared" si="15"/>
        <v>-9.1496920116054425E-2</v>
      </c>
    </row>
    <row r="28" spans="1:33" ht="24" customHeight="1">
      <c r="A28" s="46"/>
      <c r="B28" s="177" t="s">
        <v>33</v>
      </c>
      <c r="C28" s="177"/>
      <c r="D28" s="178"/>
      <c r="E28" s="39">
        <v>15642.094999999998</v>
      </c>
      <c r="F28" s="153">
        <v>18299.774000000001</v>
      </c>
      <c r="G28" s="112">
        <v>33941.868999999999</v>
      </c>
      <c r="H28" s="39">
        <v>14414.019999999995</v>
      </c>
      <c r="I28" s="153">
        <v>17298.024999999998</v>
      </c>
      <c r="J28" s="20">
        <v>31712.044999999991</v>
      </c>
      <c r="L28" s="345">
        <f t="shared" ref="L28:Q28" si="16">E28/E27</f>
        <v>0.97486579161120679</v>
      </c>
      <c r="M28" s="346">
        <f t="shared" si="16"/>
        <v>0.83656580103284695</v>
      </c>
      <c r="N28" s="347">
        <f t="shared" si="16"/>
        <v>0.89508534487896441</v>
      </c>
      <c r="O28" s="345">
        <f t="shared" si="16"/>
        <v>0.9809145222036233</v>
      </c>
      <c r="P28" s="346">
        <f t="shared" si="16"/>
        <v>0.87557441455599616</v>
      </c>
      <c r="Q28" s="347">
        <f t="shared" si="16"/>
        <v>0.92050582001692682</v>
      </c>
      <c r="S28" s="326">
        <f t="shared" si="15"/>
        <v>-7.8510902791474074E-2</v>
      </c>
      <c r="T28" s="330">
        <f t="shared" si="15"/>
        <v>-5.4741058550777912E-2</v>
      </c>
      <c r="U28" s="209">
        <f t="shared" si="15"/>
        <v>-6.569538053428961E-2</v>
      </c>
    </row>
    <row r="29" spans="1:33" ht="24" customHeight="1">
      <c r="A29" s="8"/>
      <c r="B29" t="s">
        <v>37</v>
      </c>
      <c r="E29" s="19">
        <v>403.28800000000001</v>
      </c>
      <c r="F29" s="154">
        <v>3362.0119999999997</v>
      </c>
      <c r="G29" s="119">
        <v>3765.2999999999997</v>
      </c>
      <c r="H29" s="19">
        <v>279.66200000000003</v>
      </c>
      <c r="I29" s="154">
        <v>2313.0710000000004</v>
      </c>
      <c r="J29" s="20">
        <v>2592.7330000000002</v>
      </c>
      <c r="L29" s="345">
        <f t="shared" ref="L29:Q29" si="17">E29/E27</f>
        <v>2.5134208388793215E-2</v>
      </c>
      <c r="M29" s="346">
        <f t="shared" si="17"/>
        <v>0.15369284133574784</v>
      </c>
      <c r="N29" s="347">
        <f t="shared" si="17"/>
        <v>9.9295205254394336E-2</v>
      </c>
      <c r="O29" s="345">
        <f t="shared" si="17"/>
        <v>1.9031784131596171E-2</v>
      </c>
      <c r="P29" s="346">
        <f t="shared" si="17"/>
        <v>0.1170807526669347</v>
      </c>
      <c r="Q29" s="347">
        <f t="shared" si="17"/>
        <v>7.5259284484805303E-2</v>
      </c>
      <c r="S29" s="326">
        <f t="shared" si="15"/>
        <v>-0.30654519846858813</v>
      </c>
      <c r="T29" s="330">
        <f t="shared" si="15"/>
        <v>-0.31199799405831968</v>
      </c>
      <c r="U29" s="209">
        <f t="shared" si="15"/>
        <v>-0.31141396435874952</v>
      </c>
    </row>
    <row r="30" spans="1:33" ht="24" customHeight="1" thickBot="1">
      <c r="A30" s="8"/>
      <c r="B30" t="s">
        <v>36</v>
      </c>
      <c r="E30" s="19"/>
      <c r="F30" s="154">
        <v>213.09100000000001</v>
      </c>
      <c r="G30" s="119">
        <v>213.09100000000001</v>
      </c>
      <c r="H30" s="19">
        <v>0.78900000000000003</v>
      </c>
      <c r="I30" s="154">
        <v>145.10599999999999</v>
      </c>
      <c r="J30" s="20">
        <v>145.89499999999998</v>
      </c>
      <c r="L30" s="345">
        <f t="shared" ref="L30:Q30" si="18">E30/E27</f>
        <v>0</v>
      </c>
      <c r="M30" s="346">
        <f t="shared" si="18"/>
        <v>9.7413576314051963E-3</v>
      </c>
      <c r="N30" s="347">
        <f t="shared" si="18"/>
        <v>5.6194498666412096E-3</v>
      </c>
      <c r="O30" s="345">
        <f t="shared" si="18"/>
        <v>5.3693664780447029E-5</v>
      </c>
      <c r="P30" s="346">
        <f t="shared" si="18"/>
        <v>7.3448327770691962E-3</v>
      </c>
      <c r="Q30" s="347">
        <f t="shared" si="18"/>
        <v>4.2348954982679154E-3</v>
      </c>
      <c r="S30" s="326"/>
      <c r="T30" s="330">
        <f t="shared" si="15"/>
        <v>-0.31904209938476996</v>
      </c>
      <c r="U30" s="209">
        <f t="shared" si="15"/>
        <v>-0.31533945591320151</v>
      </c>
    </row>
    <row r="31" spans="1:33" ht="24" customHeight="1" thickBot="1">
      <c r="A31" s="12" t="s">
        <v>21</v>
      </c>
      <c r="B31" s="13"/>
      <c r="C31" s="13"/>
      <c r="D31" s="13"/>
      <c r="E31" s="17">
        <v>26200.544999999991</v>
      </c>
      <c r="F31" s="340">
        <v>43889.401999999995</v>
      </c>
      <c r="G31" s="162">
        <v>70089.947</v>
      </c>
      <c r="H31" s="17">
        <v>25932.151000000016</v>
      </c>
      <c r="I31" s="340">
        <v>43545.928999999967</v>
      </c>
      <c r="J31" s="18">
        <v>69478.079999999973</v>
      </c>
      <c r="L31" s="334">
        <f t="shared" ref="L31:Q31" si="19">E31/E35</f>
        <v>0.62019101580630431</v>
      </c>
      <c r="M31" s="343">
        <f t="shared" si="19"/>
        <v>0.66737448759987161</v>
      </c>
      <c r="N31" s="335">
        <f t="shared" si="19"/>
        <v>0.64891966182418293</v>
      </c>
      <c r="O31" s="334">
        <f t="shared" si="19"/>
        <v>0.6383043857301256</v>
      </c>
      <c r="P31" s="343">
        <f t="shared" si="19"/>
        <v>0.68790620966614846</v>
      </c>
      <c r="Q31" s="335">
        <f t="shared" si="19"/>
        <v>0.66851644029636348</v>
      </c>
      <c r="S31" s="327">
        <f t="shared" si="15"/>
        <v>-1.0243832714165865E-2</v>
      </c>
      <c r="T31" s="331">
        <f t="shared" si="15"/>
        <v>-7.8258755952069544E-3</v>
      </c>
      <c r="U31" s="328">
        <f t="shared" si="15"/>
        <v>-8.7297398013445136E-3</v>
      </c>
    </row>
    <row r="32" spans="1:33" ht="24" customHeight="1">
      <c r="A32" s="46"/>
      <c r="B32" s="3" t="s">
        <v>33</v>
      </c>
      <c r="C32" s="3"/>
      <c r="D32" s="3"/>
      <c r="E32" s="19">
        <v>25749.642999999993</v>
      </c>
      <c r="F32" s="154">
        <v>41471.789999999994</v>
      </c>
      <c r="G32" s="119">
        <v>67221.43299999999</v>
      </c>
      <c r="H32" s="19">
        <v>25501.673000000017</v>
      </c>
      <c r="I32" s="154">
        <v>41397.274999999965</v>
      </c>
      <c r="J32" s="20">
        <v>66898.947999999975</v>
      </c>
      <c r="L32" s="336">
        <f>E32/G32</f>
        <v>0.38305703777543681</v>
      </c>
      <c r="M32" s="344">
        <f>F32/G32</f>
        <v>0.61694296222456313</v>
      </c>
      <c r="N32" s="337">
        <f t="shared" ref="N32:N34" si="20">L32+M32</f>
        <v>1</v>
      </c>
      <c r="O32" s="336">
        <f>H32/J32</f>
        <v>0.38119692106369185</v>
      </c>
      <c r="P32" s="344">
        <f>I32/J32</f>
        <v>0.61880307893630826</v>
      </c>
      <c r="Q32" s="337">
        <f t="shared" ref="Q32:Q34" si="21">O32+P32</f>
        <v>1</v>
      </c>
      <c r="S32" s="326">
        <f t="shared" si="15"/>
        <v>-9.6300364241933677E-3</v>
      </c>
      <c r="T32" s="330">
        <f t="shared" si="15"/>
        <v>-1.796763534924066E-3</v>
      </c>
      <c r="U32" s="209">
        <f t="shared" si="15"/>
        <v>-4.7973538439743642E-3</v>
      </c>
    </row>
    <row r="33" spans="1:21" ht="24" customHeight="1">
      <c r="A33" s="8"/>
      <c r="B33" s="3" t="s">
        <v>37</v>
      </c>
      <c r="D33" s="3"/>
      <c r="E33" s="19">
        <v>360.97600000000011</v>
      </c>
      <c r="F33" s="154">
        <v>2167.8810000000003</v>
      </c>
      <c r="G33" s="119">
        <v>2528.8570000000004</v>
      </c>
      <c r="H33" s="19">
        <v>392.43</v>
      </c>
      <c r="I33" s="154">
        <v>1993.8420000000006</v>
      </c>
      <c r="J33" s="20">
        <v>2386.2720000000004</v>
      </c>
      <c r="L33" s="345">
        <f>E33/G33</f>
        <v>0.14274274899687886</v>
      </c>
      <c r="M33" s="346">
        <f>F33/G33</f>
        <v>0.85725725100312111</v>
      </c>
      <c r="N33" s="347">
        <f t="shared" si="20"/>
        <v>1</v>
      </c>
      <c r="O33" s="345">
        <f>H33/J33</f>
        <v>0.16445317214466748</v>
      </c>
      <c r="P33" s="346">
        <f>I33/J33</f>
        <v>0.83554682785533263</v>
      </c>
      <c r="Q33" s="347">
        <f t="shared" si="21"/>
        <v>1</v>
      </c>
      <c r="S33" s="326">
        <f t="shared" si="15"/>
        <v>8.7135986880013866E-2</v>
      </c>
      <c r="T33" s="330">
        <f t="shared" si="15"/>
        <v>-8.0280698064146394E-2</v>
      </c>
      <c r="U33" s="209">
        <f t="shared" si="15"/>
        <v>-5.6383180227272643E-2</v>
      </c>
    </row>
    <row r="34" spans="1:21" ht="24" customHeight="1" thickBot="1">
      <c r="A34" s="8"/>
      <c r="B34" t="s">
        <v>36</v>
      </c>
      <c r="E34" s="19">
        <v>89.926000000000016</v>
      </c>
      <c r="F34" s="154">
        <v>249.73100000000002</v>
      </c>
      <c r="G34" s="119">
        <v>339.65700000000004</v>
      </c>
      <c r="H34" s="19">
        <v>38.047999999999995</v>
      </c>
      <c r="I34" s="154">
        <v>154.81200000000001</v>
      </c>
      <c r="J34" s="20">
        <v>192.86</v>
      </c>
      <c r="L34" s="348">
        <f>E34/G34</f>
        <v>0.2647553266972269</v>
      </c>
      <c r="M34" s="349">
        <f>F34/G34</f>
        <v>0.7352446733027731</v>
      </c>
      <c r="N34" s="350">
        <f t="shared" si="20"/>
        <v>1</v>
      </c>
      <c r="O34" s="348">
        <f>H34/J34</f>
        <v>0.19728300321476716</v>
      </c>
      <c r="P34" s="349">
        <f>I34/J34</f>
        <v>0.80271699678523278</v>
      </c>
      <c r="Q34" s="350">
        <f t="shared" si="21"/>
        <v>1</v>
      </c>
      <c r="S34" s="326">
        <f t="shared" si="15"/>
        <v>-0.57689655939327911</v>
      </c>
      <c r="T34" s="330">
        <f t="shared" si="15"/>
        <v>-0.3800849714292579</v>
      </c>
      <c r="U34" s="209">
        <f t="shared" si="15"/>
        <v>-0.43219188769847233</v>
      </c>
    </row>
    <row r="35" spans="1:21" ht="24" customHeight="1" thickBot="1">
      <c r="A35" s="12" t="s">
        <v>12</v>
      </c>
      <c r="B35" s="13"/>
      <c r="C35" s="13"/>
      <c r="D35" s="13"/>
      <c r="E35" s="17">
        <v>42245.927999999993</v>
      </c>
      <c r="F35" s="340">
        <v>65764.278999999995</v>
      </c>
      <c r="G35" s="162">
        <v>108010.20700000001</v>
      </c>
      <c r="H35" s="17">
        <v>40626.622000000018</v>
      </c>
      <c r="I35" s="340">
        <v>63302.130999999958</v>
      </c>
      <c r="J35" s="18">
        <v>103928.75299999995</v>
      </c>
      <c r="L35" s="334">
        <f>L27+L31</f>
        <v>0.99999999999999989</v>
      </c>
      <c r="M35" s="343">
        <f t="shared" ref="M35:Q35" si="22">M27+M31</f>
        <v>1</v>
      </c>
      <c r="N35" s="338">
        <f t="shared" si="22"/>
        <v>1</v>
      </c>
      <c r="O35" s="334">
        <f t="shared" si="22"/>
        <v>0.99999999999999989</v>
      </c>
      <c r="P35" s="343">
        <f t="shared" si="22"/>
        <v>1</v>
      </c>
      <c r="Q35" s="335">
        <f t="shared" si="22"/>
        <v>1</v>
      </c>
      <c r="S35" s="327">
        <f t="shared" si="15"/>
        <v>-3.8330463470940331E-2</v>
      </c>
      <c r="T35" s="331">
        <f t="shared" si="15"/>
        <v>-3.7438987204589248E-2</v>
      </c>
      <c r="U35" s="328">
        <f t="shared" si="15"/>
        <v>-3.7787669456091827E-2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41391.73799999999</v>
      </c>
      <c r="F36" s="342">
        <f t="shared" ref="F36:G38" si="23">F28+F32</f>
        <v>59771.563999999998</v>
      </c>
      <c r="G36" s="324">
        <f t="shared" si="23"/>
        <v>101163.302</v>
      </c>
      <c r="H36" s="180">
        <f>H28+H32</f>
        <v>39915.693000000014</v>
      </c>
      <c r="I36" s="342">
        <f t="shared" ref="I36:J38" si="24">I28+I32</f>
        <v>58695.299999999959</v>
      </c>
      <c r="J36" s="356">
        <f t="shared" si="24"/>
        <v>98610.992999999959</v>
      </c>
      <c r="L36" s="336">
        <f>E36/E35</f>
        <v>0.97978053648152785</v>
      </c>
      <c r="M36" s="344">
        <f t="shared" ref="M36:Q36" si="25">F36/F35</f>
        <v>0.90887583516273329</v>
      </c>
      <c r="N36" s="339">
        <f t="shared" si="25"/>
        <v>0.93660872254415717</v>
      </c>
      <c r="O36" s="336">
        <f t="shared" si="25"/>
        <v>0.98250090790221245</v>
      </c>
      <c r="P36" s="344">
        <f t="shared" si="25"/>
        <v>0.9272247090702207</v>
      </c>
      <c r="Q36" s="337">
        <f t="shared" si="25"/>
        <v>0.9488326392216021</v>
      </c>
      <c r="S36" s="326">
        <f t="shared" si="15"/>
        <v>-3.5660377440540833E-2</v>
      </c>
      <c r="T36" s="330">
        <f t="shared" si="15"/>
        <v>-1.800628807370741E-2</v>
      </c>
      <c r="U36" s="209">
        <f t="shared" si="15"/>
        <v>-2.5229593632679542E-2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764.26400000000012</v>
      </c>
      <c r="F37" s="154">
        <f t="shared" si="23"/>
        <v>5529.893</v>
      </c>
      <c r="G37" s="119">
        <f t="shared" si="23"/>
        <v>6294.1570000000002</v>
      </c>
      <c r="H37" s="19">
        <f>H29+H33</f>
        <v>672.0920000000001</v>
      </c>
      <c r="I37" s="154">
        <f t="shared" si="24"/>
        <v>4306.9130000000005</v>
      </c>
      <c r="J37" s="20">
        <f t="shared" si="24"/>
        <v>4979.005000000001</v>
      </c>
      <c r="L37" s="345">
        <f>E37/E35</f>
        <v>1.8090832328266058E-2</v>
      </c>
      <c r="M37" s="346">
        <f t="shared" ref="M37:Q37" si="26">F37/F35</f>
        <v>8.4086575327618207E-2</v>
      </c>
      <c r="N37" s="323">
        <f t="shared" si="26"/>
        <v>5.8273724074984871E-2</v>
      </c>
      <c r="O37" s="345">
        <f t="shared" si="26"/>
        <v>1.6543142572867608E-2</v>
      </c>
      <c r="P37" s="346">
        <f t="shared" si="26"/>
        <v>6.8037409356724546E-2</v>
      </c>
      <c r="Q37" s="347">
        <f t="shared" si="26"/>
        <v>4.790786819120213E-2</v>
      </c>
      <c r="S37" s="326">
        <f t="shared" si="15"/>
        <v>-0.12060230496268307</v>
      </c>
      <c r="T37" s="330">
        <f t="shared" si="15"/>
        <v>-0.22115798623951666</v>
      </c>
      <c r="U37" s="209">
        <f t="shared" si="15"/>
        <v>-0.20894807676389374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89.926000000000016</v>
      </c>
      <c r="F38" s="155">
        <f t="shared" si="23"/>
        <v>462.822</v>
      </c>
      <c r="G38" s="123">
        <f t="shared" si="23"/>
        <v>552.74800000000005</v>
      </c>
      <c r="H38" s="21">
        <f>H30+H34</f>
        <v>38.836999999999996</v>
      </c>
      <c r="I38" s="155">
        <f t="shared" si="24"/>
        <v>299.91800000000001</v>
      </c>
      <c r="J38" s="22">
        <f t="shared" si="24"/>
        <v>338.755</v>
      </c>
      <c r="L38" s="348">
        <f>E38/E35</f>
        <v>2.128631190206072E-3</v>
      </c>
      <c r="M38" s="349">
        <f t="shared" ref="M38:Q38" si="27">F38/F35</f>
        <v>7.0375895096485442E-3</v>
      </c>
      <c r="N38" s="351">
        <f t="shared" si="27"/>
        <v>5.1175533808577927E-3</v>
      </c>
      <c r="O38" s="348">
        <f t="shared" si="27"/>
        <v>9.5594952491989064E-4</v>
      </c>
      <c r="P38" s="349">
        <f t="shared" si="27"/>
        <v>4.737881573054787E-3</v>
      </c>
      <c r="Q38" s="350">
        <f t="shared" si="27"/>
        <v>3.25949258719577E-3</v>
      </c>
      <c r="S38" s="332">
        <f t="shared" si="15"/>
        <v>-0.56812267864688759</v>
      </c>
      <c r="T38" s="333">
        <f t="shared" si="15"/>
        <v>-0.35197981081279628</v>
      </c>
      <c r="U38" s="208">
        <f t="shared" si="15"/>
        <v>-0.38714387026275993</v>
      </c>
    </row>
    <row r="41" spans="1:21">
      <c r="A41" s="1" t="s">
        <v>132</v>
      </c>
    </row>
    <row r="42" spans="1:21" ht="15.75" thickBot="1"/>
    <row r="43" spans="1:21" ht="22.5" customHeight="1">
      <c r="A43" s="457" t="s">
        <v>16</v>
      </c>
      <c r="B43" s="445"/>
      <c r="C43" s="445"/>
      <c r="D43" s="445"/>
      <c r="E43" s="431" t="str">
        <f>E5</f>
        <v>jan-mar</v>
      </c>
      <c r="F43" s="493"/>
      <c r="G43" s="493"/>
      <c r="H43" s="493"/>
      <c r="I43" s="493"/>
      <c r="J43" s="432"/>
      <c r="L43" s="500" t="s">
        <v>156</v>
      </c>
      <c r="M43" s="487"/>
      <c r="N43" s="487"/>
    </row>
    <row r="44" spans="1:21" ht="18.75" customHeight="1">
      <c r="A44" s="471"/>
      <c r="B44" s="446"/>
      <c r="C44" s="446"/>
      <c r="D44" s="446"/>
      <c r="E44" s="495">
        <f>E25</f>
        <v>2025</v>
      </c>
      <c r="F44" s="489"/>
      <c r="G44" s="490"/>
      <c r="H44" s="496">
        <f>H25</f>
        <v>2026</v>
      </c>
      <c r="I44" s="497"/>
      <c r="J44" s="498"/>
      <c r="L44" s="501" t="s">
        <v>129</v>
      </c>
      <c r="M44" s="492" t="s">
        <v>128</v>
      </c>
      <c r="N44" s="446" t="s">
        <v>12</v>
      </c>
      <c r="S44" t="s">
        <v>135</v>
      </c>
    </row>
    <row r="45" spans="1:21" ht="18.75" customHeight="1" thickBot="1">
      <c r="A45" s="458"/>
      <c r="B45" s="481"/>
      <c r="C45" s="481"/>
      <c r="D45" s="48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2"/>
      <c r="M45" s="436"/>
      <c r="N45" s="48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2.3659426519217415</v>
      </c>
      <c r="F46" s="359">
        <f t="shared" ref="F46:J46" si="28">(F27/F8)*10</f>
        <v>2.6760488549566035</v>
      </c>
      <c r="G46" s="360">
        <f t="shared" si="28"/>
        <v>2.5354321200540273</v>
      </c>
      <c r="H46" s="358">
        <f t="shared" si="28"/>
        <v>2.4209981494637529</v>
      </c>
      <c r="I46" s="359">
        <f t="shared" si="28"/>
        <v>2.5595351425919599</v>
      </c>
      <c r="J46" s="361">
        <f t="shared" si="28"/>
        <v>2.4985511587393909</v>
      </c>
      <c r="L46" s="365">
        <f>(H46-E46)/E46</f>
        <v>2.3270005085411733E-2</v>
      </c>
      <c r="M46" s="329">
        <f>(I46-F46)/F46</f>
        <v>-4.3539456370101676E-2</v>
      </c>
      <c r="N46" s="164">
        <f>(J46-G46)/G46</f>
        <v>-1.454622311633824E-2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2.4009421668394473</v>
      </c>
      <c r="F47" s="156">
        <f t="shared" si="29"/>
        <v>2.9237704514676883</v>
      </c>
      <c r="G47" s="362">
        <f t="shared" si="29"/>
        <v>2.6571169942318527</v>
      </c>
      <c r="H47" s="124">
        <f t="shared" si="29"/>
        <v>2.4486654163438932</v>
      </c>
      <c r="I47" s="156">
        <f t="shared" si="29"/>
        <v>2.7834812581935009</v>
      </c>
      <c r="J47" s="363">
        <f t="shared" si="29"/>
        <v>2.6206116365998899</v>
      </c>
      <c r="L47" s="326">
        <f t="shared" ref="L47:N57" si="30">(H47-E47)/E47</f>
        <v>1.9876884234686875E-2</v>
      </c>
      <c r="M47" s="330">
        <f t="shared" si="30"/>
        <v>-4.7982287119621304E-2</v>
      </c>
      <c r="N47" s="209">
        <f t="shared" si="30"/>
        <v>-1.3738709176603673E-2</v>
      </c>
    </row>
    <row r="48" spans="1:21" ht="24" customHeight="1">
      <c r="A48" s="8"/>
      <c r="B48" t="s">
        <v>37</v>
      </c>
      <c r="E48" s="125">
        <f t="shared" si="29"/>
        <v>1.5113929363794449</v>
      </c>
      <c r="F48" s="157">
        <f t="shared" si="29"/>
        <v>1.8421287085584162</v>
      </c>
      <c r="G48" s="364">
        <f t="shared" si="29"/>
        <v>1.7999417754473086</v>
      </c>
      <c r="H48" s="125">
        <f t="shared" si="29"/>
        <v>1.528023953404509</v>
      </c>
      <c r="I48" s="157">
        <f t="shared" si="29"/>
        <v>1.6070258151428174</v>
      </c>
      <c r="J48" s="363">
        <f t="shared" si="29"/>
        <v>1.5981135017822674</v>
      </c>
      <c r="L48" s="326">
        <f t="shared" si="30"/>
        <v>1.100376786522758E-2</v>
      </c>
      <c r="M48" s="330">
        <f t="shared" si="30"/>
        <v>-0.12762566064104275</v>
      </c>
      <c r="N48" s="209">
        <f t="shared" si="30"/>
        <v>-0.11213044578338334</v>
      </c>
    </row>
    <row r="49" spans="1:14" ht="24" customHeight="1" thickBot="1">
      <c r="A49" s="8"/>
      <c r="B49" t="s">
        <v>36</v>
      </c>
      <c r="E49" s="125"/>
      <c r="F49" s="157">
        <f t="shared" si="29"/>
        <v>2.3601776576656404</v>
      </c>
      <c r="G49" s="364">
        <f t="shared" si="29"/>
        <v>2.3601776576656404</v>
      </c>
      <c r="H49" s="125">
        <f t="shared" si="29"/>
        <v>8.7666666666666675</v>
      </c>
      <c r="I49" s="157">
        <f t="shared" si="29"/>
        <v>2.2396357462571386</v>
      </c>
      <c r="J49" s="363">
        <f t="shared" si="29"/>
        <v>2.248689889025894</v>
      </c>
      <c r="L49" s="326"/>
      <c r="M49" s="330">
        <f t="shared" si="30"/>
        <v>-5.1073236379893999E-2</v>
      </c>
      <c r="N49" s="209">
        <f t="shared" si="30"/>
        <v>-4.723702399166621E-2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2.9057031333696655</v>
      </c>
      <c r="F50" s="359">
        <f t="shared" si="29"/>
        <v>3.4503056065910931</v>
      </c>
      <c r="G50" s="360">
        <f t="shared" si="29"/>
        <v>3.2243976354644821</v>
      </c>
      <c r="H50" s="358">
        <f t="shared" si="29"/>
        <v>2.8837067403416929</v>
      </c>
      <c r="I50" s="359">
        <f t="shared" si="29"/>
        <v>3.3314787770317751</v>
      </c>
      <c r="J50" s="361">
        <f t="shared" si="29"/>
        <v>3.1489773970779855</v>
      </c>
      <c r="L50" s="327">
        <f t="shared" si="30"/>
        <v>-7.570075819295378E-3</v>
      </c>
      <c r="M50" s="331">
        <f t="shared" si="30"/>
        <v>-3.4439508585072581E-2</v>
      </c>
      <c r="N50" s="328">
        <f t="shared" si="30"/>
        <v>-2.339048929851734E-2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2.9324184895933576</v>
      </c>
      <c r="F51" s="157">
        <f t="shared" si="29"/>
        <v>3.6364418351813321</v>
      </c>
      <c r="G51" s="364">
        <f t="shared" si="29"/>
        <v>3.3301803971093542</v>
      </c>
      <c r="H51" s="125">
        <f t="shared" si="29"/>
        <v>2.9076006878817928</v>
      </c>
      <c r="I51" s="157">
        <f t="shared" si="29"/>
        <v>3.4786734457646213</v>
      </c>
      <c r="J51" s="363">
        <f t="shared" si="29"/>
        <v>3.236367590960048</v>
      </c>
      <c r="L51" s="326">
        <f t="shared" si="30"/>
        <v>-8.4632537271330244E-3</v>
      </c>
      <c r="M51" s="330">
        <f t="shared" si="30"/>
        <v>-4.3385374101231465E-2</v>
      </c>
      <c r="N51" s="209">
        <f t="shared" si="30"/>
        <v>-2.8170487770193202E-2</v>
      </c>
    </row>
    <row r="52" spans="1:14" ht="24" customHeight="1">
      <c r="A52" s="8"/>
      <c r="B52" s="3" t="s">
        <v>37</v>
      </c>
      <c r="D52" s="3"/>
      <c r="E52" s="125">
        <f t="shared" si="29"/>
        <v>1.9712645875086698</v>
      </c>
      <c r="F52" s="157">
        <f t="shared" si="29"/>
        <v>1.8121171086452263</v>
      </c>
      <c r="G52" s="364">
        <f t="shared" si="29"/>
        <v>1.8332436836870512</v>
      </c>
      <c r="H52" s="125">
        <f t="shared" si="29"/>
        <v>1.8882986401824637</v>
      </c>
      <c r="I52" s="157">
        <f t="shared" si="29"/>
        <v>1.7470976515709793</v>
      </c>
      <c r="J52" s="363">
        <f t="shared" si="29"/>
        <v>1.7688497041999089</v>
      </c>
      <c r="L52" s="326">
        <f t="shared" si="30"/>
        <v>-4.2087677043425406E-2</v>
      </c>
      <c r="M52" s="330">
        <f t="shared" si="30"/>
        <v>-3.5880383648525263E-2</v>
      </c>
      <c r="N52" s="209">
        <f t="shared" si="30"/>
        <v>-3.5125706451436901E-2</v>
      </c>
    </row>
    <row r="53" spans="1:14" ht="24" customHeight="1" thickBot="1">
      <c r="A53" s="8"/>
      <c r="B53" t="s">
        <v>36</v>
      </c>
      <c r="E53" s="125">
        <f t="shared" si="29"/>
        <v>1.7033697649309567</v>
      </c>
      <c r="F53" s="157">
        <f t="shared" si="29"/>
        <v>2.0877550849795603</v>
      </c>
      <c r="G53" s="364">
        <f t="shared" si="29"/>
        <v>1.9700539411867066</v>
      </c>
      <c r="H53" s="125">
        <f t="shared" si="29"/>
        <v>2.6927105449398434</v>
      </c>
      <c r="I53" s="157">
        <f t="shared" si="29"/>
        <v>5.2451973572759627</v>
      </c>
      <c r="J53" s="363">
        <f t="shared" si="29"/>
        <v>4.4188337724825297</v>
      </c>
      <c r="L53" s="326">
        <f t="shared" si="30"/>
        <v>0.58081386694625758</v>
      </c>
      <c r="M53" s="330">
        <f t="shared" si="30"/>
        <v>1.5123623910739101</v>
      </c>
      <c r="N53" s="209">
        <f t="shared" si="30"/>
        <v>1.243001412347494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2.6740041238700374</v>
      </c>
      <c r="F54" s="359">
        <f t="shared" si="29"/>
        <v>3.1474056315942973</v>
      </c>
      <c r="G54" s="360">
        <f t="shared" si="29"/>
        <v>2.9435779515233085</v>
      </c>
      <c r="H54" s="358">
        <f t="shared" si="29"/>
        <v>2.6972502158875891</v>
      </c>
      <c r="I54" s="359">
        <f t="shared" si="29"/>
        <v>3.0448767008346742</v>
      </c>
      <c r="J54" s="361">
        <f t="shared" si="29"/>
        <v>2.8988307639337711</v>
      </c>
      <c r="L54" s="327">
        <f t="shared" si="30"/>
        <v>8.6933643108627803E-3</v>
      </c>
      <c r="M54" s="331">
        <f t="shared" si="30"/>
        <v>-3.257569654524884E-2</v>
      </c>
      <c r="N54" s="328">
        <f t="shared" si="30"/>
        <v>-1.5201631594767366E-2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2.7060484016483253</v>
      </c>
      <c r="F55" s="156">
        <f t="shared" si="29"/>
        <v>3.3839100955356378</v>
      </c>
      <c r="G55" s="362">
        <f t="shared" si="29"/>
        <v>3.0693243874772378</v>
      </c>
      <c r="H55" s="124">
        <f t="shared" si="29"/>
        <v>2.723287294214241</v>
      </c>
      <c r="I55" s="156">
        <f t="shared" si="29"/>
        <v>3.2401787397002897</v>
      </c>
      <c r="J55" s="366">
        <f t="shared" si="29"/>
        <v>3.0090007304099493</v>
      </c>
      <c r="L55" s="326">
        <f t="shared" si="30"/>
        <v>6.3705041474553985E-3</v>
      </c>
      <c r="M55" s="330">
        <f t="shared" si="30"/>
        <v>-4.2474933369232123E-2</v>
      </c>
      <c r="N55" s="209">
        <f t="shared" si="30"/>
        <v>-1.9653724876199923E-2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1.6985493976010724</v>
      </c>
      <c r="F56" s="157">
        <f t="shared" si="29"/>
        <v>1.8302455753867259</v>
      </c>
      <c r="G56" s="364">
        <f t="shared" si="29"/>
        <v>1.813175296606935</v>
      </c>
      <c r="H56" s="125">
        <f t="shared" si="29"/>
        <v>1.7195914482504528</v>
      </c>
      <c r="I56" s="157">
        <f t="shared" si="29"/>
        <v>1.6689709290159571</v>
      </c>
      <c r="J56" s="363">
        <f t="shared" si="29"/>
        <v>1.6756292605834775</v>
      </c>
      <c r="L56" s="326">
        <f t="shared" si="30"/>
        <v>1.2388247688939152E-2</v>
      </c>
      <c r="M56" s="330">
        <f t="shared" si="30"/>
        <v>-8.8116397351045053E-2</v>
      </c>
      <c r="N56" s="209">
        <f t="shared" si="30"/>
        <v>-7.5859204722705367E-2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1.7033697649309567</v>
      </c>
      <c r="F57" s="158">
        <f t="shared" si="29"/>
        <v>2.2049327546533402</v>
      </c>
      <c r="G57" s="367">
        <f t="shared" si="29"/>
        <v>2.1041355787678535</v>
      </c>
      <c r="H57" s="126">
        <f t="shared" si="29"/>
        <v>2.7311533052039376</v>
      </c>
      <c r="I57" s="158">
        <f t="shared" si="29"/>
        <v>3.1802979693547533</v>
      </c>
      <c r="J57" s="368">
        <f t="shared" si="29"/>
        <v>3.1214466712738997</v>
      </c>
      <c r="L57" s="332">
        <f t="shared" si="30"/>
        <v>0.60338251942298649</v>
      </c>
      <c r="M57" s="333">
        <f t="shared" si="30"/>
        <v>0.44235599142104459</v>
      </c>
      <c r="N57" s="208">
        <f t="shared" si="30"/>
        <v>0.48348172179178994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AC7F584-806A-402B-BF32-14CD8C18D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EDB4853A-363D-4758-983D-1C93847321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C8BB30D2-7DF5-401B-9883-1AAB2A56C0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B7182A91-EA14-4FC7-8D6A-93AF376D5A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2C405C41-667A-4CD7-8D84-2039E7113E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D5C2D83B-8AA8-40D3-BF29-072C3F3A0B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1E87-D665-4F68-8B5E-988BF66857C1}">
  <sheetPr>
    <pageSetUpPr fitToPage="1"/>
  </sheetPr>
  <dimension ref="A1:AQ97"/>
  <sheetViews>
    <sheetView showGridLines="0" topLeftCell="A75" workbookViewId="0">
      <selection activeCell="AA99" sqref="AA99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146</v>
      </c>
    </row>
    <row r="3" spans="1:43" ht="8.25" customHeight="1" thickBot="1"/>
    <row r="4" spans="1:43">
      <c r="A4" s="484" t="s">
        <v>3</v>
      </c>
      <c r="B4" s="431" t="s">
        <v>136</v>
      </c>
      <c r="C4" s="493"/>
      <c r="D4" s="493"/>
      <c r="E4" s="493"/>
      <c r="F4" s="493"/>
      <c r="G4" s="508"/>
      <c r="H4" s="493" t="s">
        <v>138</v>
      </c>
      <c r="I4" s="493"/>
      <c r="J4" s="493"/>
      <c r="K4" s="493"/>
      <c r="L4" s="493"/>
      <c r="M4" s="508"/>
      <c r="N4" s="487" t="s">
        <v>156</v>
      </c>
      <c r="O4" s="487"/>
      <c r="P4" s="487"/>
      <c r="R4" s="494" t="s">
        <v>137</v>
      </c>
      <c r="S4" s="493"/>
      <c r="T4" s="493"/>
      <c r="U4" s="493"/>
      <c r="V4" s="493"/>
      <c r="W4" s="508"/>
      <c r="X4" s="493" t="s">
        <v>139</v>
      </c>
      <c r="Y4" s="493"/>
      <c r="Z4" s="493"/>
      <c r="AA4" s="493"/>
      <c r="AB4" s="493"/>
      <c r="AC4" s="432"/>
      <c r="AE4" s="487" t="s">
        <v>156</v>
      </c>
      <c r="AF4" s="487"/>
      <c r="AG4" s="487"/>
      <c r="AI4" s="502" t="s">
        <v>142</v>
      </c>
      <c r="AJ4" s="503"/>
      <c r="AK4" s="503"/>
      <c r="AL4" s="503"/>
      <c r="AM4" s="503"/>
      <c r="AN4" s="504"/>
      <c r="AO4" s="487" t="s">
        <v>156</v>
      </c>
      <c r="AP4" s="487"/>
      <c r="AQ4" s="487"/>
    </row>
    <row r="5" spans="1:43">
      <c r="A5" s="485"/>
      <c r="B5" s="513" t="s">
        <v>177</v>
      </c>
      <c r="C5" s="489"/>
      <c r="D5" s="490"/>
      <c r="E5" s="514" t="s">
        <v>178</v>
      </c>
      <c r="F5" s="497"/>
      <c r="G5" s="511"/>
      <c r="H5" s="515" t="str">
        <f>B5</f>
        <v>jan-mar 2025</v>
      </c>
      <c r="I5" s="489"/>
      <c r="J5" s="490"/>
      <c r="K5" s="513" t="str">
        <f>E5</f>
        <v>jan-mar 2026</v>
      </c>
      <c r="L5" s="489"/>
      <c r="M5" s="490"/>
      <c r="N5" s="495" t="s">
        <v>140</v>
      </c>
      <c r="O5" s="489"/>
      <c r="P5" s="499"/>
      <c r="R5" s="522" t="str">
        <f>H5</f>
        <v>jan-mar 2025</v>
      </c>
      <c r="S5" s="489"/>
      <c r="T5" s="490"/>
      <c r="U5" s="523" t="str">
        <f>K5</f>
        <v>jan-mar 2026</v>
      </c>
      <c r="V5" s="497"/>
      <c r="W5" s="511"/>
      <c r="X5" s="515" t="str">
        <f>R5</f>
        <v>jan-mar 2025</v>
      </c>
      <c r="Y5" s="489"/>
      <c r="Z5" s="490"/>
      <c r="AA5" s="513" t="str">
        <f>U5</f>
        <v>jan-mar 2026</v>
      </c>
      <c r="AB5" s="489"/>
      <c r="AC5" s="499"/>
      <c r="AE5" s="488" t="s">
        <v>141</v>
      </c>
      <c r="AF5" s="489"/>
      <c r="AG5" s="499"/>
      <c r="AI5" s="516" t="str">
        <f>X5</f>
        <v>jan-mar 2025</v>
      </c>
      <c r="AJ5" s="506"/>
      <c r="AK5" s="524"/>
      <c r="AL5" s="517" t="str">
        <f>AA5</f>
        <v>jan-mar 2026</v>
      </c>
      <c r="AM5" s="506"/>
      <c r="AN5" s="507"/>
      <c r="AO5" s="489" t="s">
        <v>142</v>
      </c>
      <c r="AP5" s="489"/>
      <c r="AQ5" s="499"/>
    </row>
    <row r="6" spans="1:43" ht="19.5" customHeight="1" thickBot="1">
      <c r="A6" s="48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181</v>
      </c>
      <c r="B7" s="39">
        <v>16524.809999999998</v>
      </c>
      <c r="C7" s="370">
        <v>24706.349999999995</v>
      </c>
      <c r="D7" s="375">
        <v>41231.159999999989</v>
      </c>
      <c r="E7" s="39">
        <v>14544.380000000003</v>
      </c>
      <c r="F7" s="379">
        <v>25384.210000000003</v>
      </c>
      <c r="G7" s="377">
        <v>39928.590000000004</v>
      </c>
      <c r="H7" s="345">
        <f t="shared" ref="H7:H32" si="0">B7/$B$33</f>
        <v>0.10459566679697223</v>
      </c>
      <c r="I7" s="323">
        <f t="shared" ref="I7:I32" si="1">C7/$C$33</f>
        <v>0.118241857598925</v>
      </c>
      <c r="J7" s="398">
        <f t="shared" ref="J7:J32" si="2">D7/$D$33</f>
        <v>0.11236635579425357</v>
      </c>
      <c r="K7" s="323">
        <f t="shared" ref="K7:K32" si="3">E7/$E$33</f>
        <v>9.6561885196734074E-2</v>
      </c>
      <c r="L7" s="323">
        <f t="shared" ref="L7:L32" si="4">F7/$F$33</f>
        <v>0.12209982251323359</v>
      </c>
      <c r="M7" s="399">
        <f t="shared" ref="M7:M32" si="5">G7/$G$33</f>
        <v>0.11137074362135227</v>
      </c>
      <c r="N7" s="392">
        <f t="shared" ref="N7:P33" si="6">(E7-B7)/B7</f>
        <v>-0.11984585601891913</v>
      </c>
      <c r="O7" s="393">
        <f t="shared" si="6"/>
        <v>2.7436671139201379E-2</v>
      </c>
      <c r="P7" s="382">
        <f t="shared" si="6"/>
        <v>-3.1591883420209022E-2</v>
      </c>
      <c r="R7" s="401">
        <v>5118.4049999999997</v>
      </c>
      <c r="S7" s="369">
        <v>9153.7410000000018</v>
      </c>
      <c r="T7" s="374">
        <v>14272.146000000001</v>
      </c>
      <c r="U7" s="39">
        <v>4362.1400000000012</v>
      </c>
      <c r="V7" s="112">
        <v>9347.8859999999986</v>
      </c>
      <c r="W7" s="380">
        <v>13710.026</v>
      </c>
      <c r="X7" s="345">
        <f>R7/$R$33</f>
        <v>0.12115735746176533</v>
      </c>
      <c r="Y7" s="323">
        <f>S7/$S$33</f>
        <v>0.1391901673551382</v>
      </c>
      <c r="Z7" s="398">
        <f>T7/$T$33</f>
        <v>0.1321370118288914</v>
      </c>
      <c r="AA7" s="323">
        <f>U7/$U$33</f>
        <v>0.10737146691644706</v>
      </c>
      <c r="AB7" s="323">
        <f>V7/$V$33</f>
        <v>0.14767095281515874</v>
      </c>
      <c r="AC7" s="399">
        <f>W7/$W$33</f>
        <v>0.13191754547463871</v>
      </c>
      <c r="AE7" s="392">
        <f t="shared" ref="AE7:AG33" si="7">(U7-R7)/R7</f>
        <v>-0.14775403665790388</v>
      </c>
      <c r="AF7" s="393">
        <f t="shared" si="7"/>
        <v>2.1209361287368386E-2</v>
      </c>
      <c r="AG7" s="382">
        <f t="shared" si="7"/>
        <v>-3.9385807852582277E-2</v>
      </c>
      <c r="AI7" s="27">
        <f t="shared" ref="AI7:AN22" si="8">(R7/B7)*10</f>
        <v>3.0974062636726236</v>
      </c>
      <c r="AJ7" s="28">
        <f t="shared" si="8"/>
        <v>3.7050155122063777</v>
      </c>
      <c r="AK7" s="406">
        <f t="shared" si="8"/>
        <v>3.4614951410535149</v>
      </c>
      <c r="AL7" s="28">
        <f t="shared" si="8"/>
        <v>2.9991928153692355</v>
      </c>
      <c r="AM7" s="28">
        <f t="shared" si="8"/>
        <v>3.6825593548115139</v>
      </c>
      <c r="AN7" s="402">
        <f t="shared" si="8"/>
        <v>3.4336363993819963</v>
      </c>
      <c r="AO7" s="383">
        <f t="shared" ref="AO7:AQ18" si="9">(AL7-AI7)/AI7</f>
        <v>-3.1708287496950906E-2</v>
      </c>
      <c r="AP7" s="381">
        <f t="shared" si="9"/>
        <v>-6.0610157557723556E-3</v>
      </c>
      <c r="AQ7" s="382">
        <f t="shared" si="9"/>
        <v>-8.0481816487657128E-3</v>
      </c>
    </row>
    <row r="8" spans="1:43" ht="20.100000000000001" customHeight="1">
      <c r="A8" s="8" t="s">
        <v>180</v>
      </c>
      <c r="B8" s="19">
        <v>20140.84</v>
      </c>
      <c r="C8" s="371">
        <v>21631.37</v>
      </c>
      <c r="D8" s="375">
        <v>41772.21</v>
      </c>
      <c r="E8" s="19">
        <v>20176.980000000003</v>
      </c>
      <c r="F8" s="369">
        <v>16205.86</v>
      </c>
      <c r="G8" s="377">
        <v>36382.840000000004</v>
      </c>
      <c r="H8" s="345">
        <f t="shared" si="0"/>
        <v>0.12748374048785618</v>
      </c>
      <c r="I8" s="323">
        <f t="shared" si="1"/>
        <v>0.10352534353353121</v>
      </c>
      <c r="J8" s="399">
        <f t="shared" si="2"/>
        <v>0.11384086722692929</v>
      </c>
      <c r="K8" s="323">
        <f t="shared" si="3"/>
        <v>0.13395739291580663</v>
      </c>
      <c r="L8" s="323">
        <f t="shared" si="4"/>
        <v>7.7951318149129381E-2</v>
      </c>
      <c r="M8" s="399">
        <f t="shared" si="5"/>
        <v>0.10148076718603588</v>
      </c>
      <c r="N8" s="394">
        <f t="shared" si="6"/>
        <v>1.7943640880918102E-3</v>
      </c>
      <c r="O8" s="395">
        <f t="shared" si="6"/>
        <v>-0.25081675363141581</v>
      </c>
      <c r="P8" s="386">
        <f t="shared" si="6"/>
        <v>-0.12901807206274207</v>
      </c>
      <c r="R8" s="401">
        <v>5823.96</v>
      </c>
      <c r="S8" s="369">
        <v>6716.4500000000007</v>
      </c>
      <c r="T8" s="374">
        <v>12540.41</v>
      </c>
      <c r="U8" s="19">
        <v>5649.1640000000007</v>
      </c>
      <c r="V8" s="119">
        <v>4841.1639999999989</v>
      </c>
      <c r="W8" s="375">
        <v>10490.328</v>
      </c>
      <c r="X8" s="345">
        <f t="shared" ref="X8:X32" si="10">R8/$R$33</f>
        <v>0.13785849372275599</v>
      </c>
      <c r="Y8" s="323">
        <f t="shared" ref="Y8:Y32" si="11">S8/$S$33</f>
        <v>0.10212915129807779</v>
      </c>
      <c r="Z8" s="399">
        <f t="shared" ref="Z8:Z32" si="12">T8/$T$33</f>
        <v>0.11610393451055978</v>
      </c>
      <c r="AA8" s="323">
        <f t="shared" ref="AA8:AA32" si="13">U8/$U$33</f>
        <v>0.13905079285203675</v>
      </c>
      <c r="AB8" s="323">
        <f t="shared" ref="AB8:AB32" si="14">V8/$V$33</f>
        <v>7.64771094356997E-2</v>
      </c>
      <c r="AC8" s="399">
        <f t="shared" ref="AC8:AC32" si="15">W8/$W$33</f>
        <v>0.10093768757140766</v>
      </c>
      <c r="AE8" s="394">
        <f t="shared" si="7"/>
        <v>-3.0013255585546496E-2</v>
      </c>
      <c r="AF8" s="395">
        <f t="shared" si="7"/>
        <v>-0.27920791489551799</v>
      </c>
      <c r="AG8" s="386">
        <f t="shared" si="7"/>
        <v>-0.16347806810144169</v>
      </c>
      <c r="AI8" s="27">
        <f t="shared" si="8"/>
        <v>2.8916172314560864</v>
      </c>
      <c r="AJ8" s="28">
        <f t="shared" si="8"/>
        <v>3.1049582157764402</v>
      </c>
      <c r="AK8" s="402">
        <f t="shared" si="8"/>
        <v>3.0020939758753489</v>
      </c>
      <c r="AL8" s="28">
        <f t="shared" si="8"/>
        <v>2.7998065121737743</v>
      </c>
      <c r="AM8" s="28">
        <f t="shared" si="8"/>
        <v>2.98729225107461</v>
      </c>
      <c r="AN8" s="402">
        <f t="shared" si="8"/>
        <v>2.8833175200176782</v>
      </c>
      <c r="AO8" s="384">
        <f t="shared" si="9"/>
        <v>-3.175064745207664E-2</v>
      </c>
      <c r="AP8" s="385">
        <f t="shared" si="9"/>
        <v>-3.789615077715499E-2</v>
      </c>
      <c r="AQ8" s="386">
        <f t="shared" si="9"/>
        <v>-3.9564536224432463E-2</v>
      </c>
    </row>
    <row r="9" spans="1:43" ht="20.100000000000001" customHeight="1">
      <c r="A9" s="8" t="s">
        <v>182</v>
      </c>
      <c r="B9" s="19">
        <v>8643.52</v>
      </c>
      <c r="C9" s="371">
        <v>18221.840000000004</v>
      </c>
      <c r="D9" s="375">
        <v>26865.360000000004</v>
      </c>
      <c r="E9" s="19">
        <v>9109.27</v>
      </c>
      <c r="F9" s="369">
        <v>26106.27</v>
      </c>
      <c r="G9" s="377">
        <v>35215.54</v>
      </c>
      <c r="H9" s="345">
        <f t="shared" si="0"/>
        <v>5.4710144193667924E-2</v>
      </c>
      <c r="I9" s="323">
        <f t="shared" si="1"/>
        <v>8.7207710182620926E-2</v>
      </c>
      <c r="J9" s="399">
        <f t="shared" si="2"/>
        <v>7.3215563188149674E-2</v>
      </c>
      <c r="K9" s="323">
        <f t="shared" si="3"/>
        <v>6.0477537300734283E-2</v>
      </c>
      <c r="L9" s="323">
        <f t="shared" si="4"/>
        <v>0.12557298152995719</v>
      </c>
      <c r="M9" s="399">
        <f t="shared" si="5"/>
        <v>9.8224877883929168E-2</v>
      </c>
      <c r="N9" s="394">
        <f t="shared" si="6"/>
        <v>5.3884297138202954E-2</v>
      </c>
      <c r="O9" s="395">
        <f t="shared" si="6"/>
        <v>0.4326912101083093</v>
      </c>
      <c r="P9" s="386">
        <f t="shared" si="6"/>
        <v>0.31081586101954323</v>
      </c>
      <c r="R9" s="401">
        <v>2705.0200000000004</v>
      </c>
      <c r="S9" s="369">
        <v>5460.902</v>
      </c>
      <c r="T9" s="374">
        <v>8165.9220000000005</v>
      </c>
      <c r="U9" s="19">
        <v>2831.4080000000004</v>
      </c>
      <c r="V9" s="119">
        <v>7281.786000000001</v>
      </c>
      <c r="W9" s="375">
        <v>10113.194000000001</v>
      </c>
      <c r="X9" s="345">
        <f t="shared" si="10"/>
        <v>6.4030313170064607E-2</v>
      </c>
      <c r="Y9" s="323">
        <f t="shared" si="11"/>
        <v>8.3037510378544552E-2</v>
      </c>
      <c r="Z9" s="399">
        <f t="shared" si="12"/>
        <v>7.5603243682330915E-2</v>
      </c>
      <c r="AA9" s="323">
        <f t="shared" si="13"/>
        <v>6.9693414333094186E-2</v>
      </c>
      <c r="AB9" s="323">
        <f t="shared" si="14"/>
        <v>0.11503224117368181</v>
      </c>
      <c r="AC9" s="399">
        <f t="shared" si="15"/>
        <v>9.730891315514964E-2</v>
      </c>
      <c r="AE9" s="394">
        <f t="shared" si="7"/>
        <v>4.6723499271724388E-2</v>
      </c>
      <c r="AF9" s="395">
        <f t="shared" si="7"/>
        <v>0.33344015329335719</v>
      </c>
      <c r="AG9" s="386">
        <f t="shared" si="7"/>
        <v>0.2384632133395348</v>
      </c>
      <c r="AI9" s="27">
        <f t="shared" si="8"/>
        <v>3.1295351893672949</v>
      </c>
      <c r="AJ9" s="28">
        <f t="shared" si="8"/>
        <v>2.9968993252053573</v>
      </c>
      <c r="AK9" s="402">
        <f t="shared" si="8"/>
        <v>3.0395728923788843</v>
      </c>
      <c r="AL9" s="28">
        <f t="shared" si="8"/>
        <v>3.1082710250107857</v>
      </c>
      <c r="AM9" s="28">
        <f t="shared" si="8"/>
        <v>2.789286251923389</v>
      </c>
      <c r="AN9" s="402">
        <f t="shared" si="8"/>
        <v>2.8717986434397997</v>
      </c>
      <c r="AO9" s="384">
        <f t="shared" si="9"/>
        <v>-6.7946717546921928E-3</v>
      </c>
      <c r="AP9" s="385">
        <f t="shared" si="9"/>
        <v>-6.9275958500121457E-2</v>
      </c>
      <c r="AQ9" s="386">
        <f t="shared" si="9"/>
        <v>-5.5196652582257401E-2</v>
      </c>
    </row>
    <row r="10" spans="1:43" ht="20.100000000000001" customHeight="1">
      <c r="A10" s="8" t="s">
        <v>184</v>
      </c>
      <c r="B10" s="19">
        <v>8167.24</v>
      </c>
      <c r="C10" s="371">
        <v>13850.060000000001</v>
      </c>
      <c r="D10" s="375">
        <v>22017.300000000003</v>
      </c>
      <c r="E10" s="19">
        <v>8353.4100000000017</v>
      </c>
      <c r="F10" s="369">
        <v>16505.52</v>
      </c>
      <c r="G10" s="377">
        <v>24858.93</v>
      </c>
      <c r="H10" s="345">
        <f t="shared" si="0"/>
        <v>5.1695475693269911E-2</v>
      </c>
      <c r="I10" s="323">
        <f t="shared" si="1"/>
        <v>6.6284854794681033E-2</v>
      </c>
      <c r="J10" s="399">
        <f t="shared" si="2"/>
        <v>6.0003253981426183E-2</v>
      </c>
      <c r="K10" s="323">
        <f t="shared" si="3"/>
        <v>5.5459292002907681E-2</v>
      </c>
      <c r="L10" s="323">
        <f t="shared" si="4"/>
        <v>7.9392703672425777E-2</v>
      </c>
      <c r="M10" s="399">
        <f t="shared" si="5"/>
        <v>6.9337723163556297E-2</v>
      </c>
      <c r="N10" s="394">
        <f t="shared" si="6"/>
        <v>2.2794726247790182E-2</v>
      </c>
      <c r="O10" s="395">
        <f t="shared" si="6"/>
        <v>0.19172913330339356</v>
      </c>
      <c r="P10" s="386">
        <f t="shared" si="6"/>
        <v>0.12906350914962311</v>
      </c>
      <c r="R10" s="401">
        <v>2956.0990000000002</v>
      </c>
      <c r="S10" s="369">
        <v>5267.1490000000003</v>
      </c>
      <c r="T10" s="374">
        <v>8223.2479999999996</v>
      </c>
      <c r="U10" s="19">
        <v>2949.1440000000002</v>
      </c>
      <c r="V10" s="119">
        <v>6053.4240000000009</v>
      </c>
      <c r="W10" s="375">
        <v>9002.5680000000011</v>
      </c>
      <c r="X10" s="345">
        <f t="shared" si="10"/>
        <v>6.9973584199641697E-2</v>
      </c>
      <c r="Y10" s="323">
        <f t="shared" si="11"/>
        <v>8.0091336514158382E-2</v>
      </c>
      <c r="Z10" s="399">
        <f t="shared" si="12"/>
        <v>7.6133989818203046E-2</v>
      </c>
      <c r="AA10" s="323">
        <f t="shared" si="13"/>
        <v>7.2591415550128671E-2</v>
      </c>
      <c r="AB10" s="323">
        <f t="shared" si="14"/>
        <v>9.5627491592660596E-2</v>
      </c>
      <c r="AC10" s="399">
        <f t="shared" si="15"/>
        <v>8.6622496086333281E-2</v>
      </c>
      <c r="AE10" s="394">
        <f t="shared" si="7"/>
        <v>-2.3527628810807509E-3</v>
      </c>
      <c r="AF10" s="395">
        <f t="shared" si="7"/>
        <v>0.14927905020344032</v>
      </c>
      <c r="AG10" s="386">
        <f t="shared" si="7"/>
        <v>9.4770338922041703E-2</v>
      </c>
      <c r="AI10" s="27">
        <f t="shared" si="8"/>
        <v>3.6194589604321656</v>
      </c>
      <c r="AJ10" s="28">
        <f t="shared" si="8"/>
        <v>3.8029791928699224</v>
      </c>
      <c r="AK10" s="402">
        <f t="shared" si="8"/>
        <v>3.7349030080890926</v>
      </c>
      <c r="AL10" s="28">
        <f t="shared" si="8"/>
        <v>3.5304671984255527</v>
      </c>
      <c r="AM10" s="28">
        <f t="shared" si="8"/>
        <v>3.6675148677533338</v>
      </c>
      <c r="AN10" s="402">
        <f t="shared" si="8"/>
        <v>3.6214623879627967</v>
      </c>
      <c r="AO10" s="384">
        <f t="shared" si="9"/>
        <v>-2.4587034410244367E-2</v>
      </c>
      <c r="AP10" s="385">
        <f t="shared" si="9"/>
        <v>-3.5620580141633718E-2</v>
      </c>
      <c r="AQ10" s="386">
        <f t="shared" si="9"/>
        <v>-3.0373110059512914E-2</v>
      </c>
    </row>
    <row r="11" spans="1:43" ht="20.100000000000001" customHeight="1">
      <c r="A11" s="8" t="s">
        <v>186</v>
      </c>
      <c r="B11" s="19">
        <v>21455.87</v>
      </c>
      <c r="C11" s="371">
        <v>13836.38</v>
      </c>
      <c r="D11" s="375">
        <v>35292.25</v>
      </c>
      <c r="E11" s="19">
        <v>22154.270000000004</v>
      </c>
      <c r="F11" s="369">
        <v>15946.560000000001</v>
      </c>
      <c r="G11" s="377">
        <v>38100.83</v>
      </c>
      <c r="H11" s="345">
        <f t="shared" si="0"/>
        <v>0.13580737263297749</v>
      </c>
      <c r="I11" s="323">
        <f t="shared" si="1"/>
        <v>6.6219383828230963E-2</v>
      </c>
      <c r="J11" s="399">
        <f t="shared" si="2"/>
        <v>9.6181177543385787E-2</v>
      </c>
      <c r="K11" s="323">
        <f t="shared" si="3"/>
        <v>0.14708485864350698</v>
      </c>
      <c r="L11" s="323">
        <f t="shared" si="4"/>
        <v>7.6704067043907628E-2</v>
      </c>
      <c r="M11" s="399">
        <f t="shared" si="5"/>
        <v>0.10627266752196177</v>
      </c>
      <c r="N11" s="394">
        <f t="shared" si="6"/>
        <v>3.2550532791259697E-2</v>
      </c>
      <c r="O11" s="395">
        <f t="shared" si="6"/>
        <v>0.15250954368122313</v>
      </c>
      <c r="P11" s="386">
        <f t="shared" si="6"/>
        <v>7.9580644475770221E-2</v>
      </c>
      <c r="R11" s="401">
        <v>4843.2930000000006</v>
      </c>
      <c r="S11" s="369">
        <v>3409.6499999999996</v>
      </c>
      <c r="T11" s="374">
        <v>8252.9429999999993</v>
      </c>
      <c r="U11" s="19">
        <v>4817.7619999999997</v>
      </c>
      <c r="V11" s="119">
        <v>4133.4430000000011</v>
      </c>
      <c r="W11" s="375">
        <v>8951.2050000000017</v>
      </c>
      <c r="X11" s="345">
        <f t="shared" si="10"/>
        <v>0.11464520320159617</v>
      </c>
      <c r="Y11" s="323">
        <f t="shared" si="11"/>
        <v>5.1846535107607568E-2</v>
      </c>
      <c r="Z11" s="399">
        <f t="shared" si="12"/>
        <v>7.6408917538691529E-2</v>
      </c>
      <c r="AA11" s="323">
        <f t="shared" si="13"/>
        <v>0.11858632991933217</v>
      </c>
      <c r="AB11" s="323">
        <f t="shared" si="14"/>
        <v>6.5297059272775515E-2</v>
      </c>
      <c r="AC11" s="399">
        <f t="shared" si="15"/>
        <v>8.6128282516773763E-2</v>
      </c>
      <c r="AE11" s="394">
        <f t="shared" si="7"/>
        <v>-5.2714134783918409E-3</v>
      </c>
      <c r="AF11" s="395">
        <f t="shared" si="7"/>
        <v>0.21227779977417083</v>
      </c>
      <c r="AG11" s="386">
        <f t="shared" si="7"/>
        <v>8.4607636330458424E-2</v>
      </c>
      <c r="AI11" s="27">
        <f t="shared" si="8"/>
        <v>2.2573277149796307</v>
      </c>
      <c r="AJ11" s="28">
        <f t="shared" si="8"/>
        <v>2.4642644969276644</v>
      </c>
      <c r="AK11" s="402">
        <f t="shared" si="8"/>
        <v>2.338457593380983</v>
      </c>
      <c r="AL11" s="28">
        <f t="shared" si="8"/>
        <v>2.1746426309691085</v>
      </c>
      <c r="AM11" s="28">
        <f t="shared" si="8"/>
        <v>2.5920593532398217</v>
      </c>
      <c r="AN11" s="402">
        <f t="shared" si="8"/>
        <v>2.3493464578068251</v>
      </c>
      <c r="AO11" s="384">
        <f t="shared" si="9"/>
        <v>-3.6629632224786789E-2</v>
      </c>
      <c r="AP11" s="385">
        <f t="shared" si="9"/>
        <v>5.1859228776572612E-2</v>
      </c>
      <c r="AQ11" s="386">
        <f t="shared" si="9"/>
        <v>4.6564301429553468E-3</v>
      </c>
    </row>
    <row r="12" spans="1:43" ht="20.100000000000001" customHeight="1">
      <c r="A12" s="8" t="s">
        <v>187</v>
      </c>
      <c r="B12" s="19">
        <v>14828.329999999998</v>
      </c>
      <c r="C12" s="371">
        <v>10536.630000000001</v>
      </c>
      <c r="D12" s="375">
        <v>25364.959999999999</v>
      </c>
      <c r="E12" s="19">
        <v>10879.490000000002</v>
      </c>
      <c r="F12" s="369">
        <v>12045.73</v>
      </c>
      <c r="G12" s="377">
        <v>22925.22</v>
      </c>
      <c r="H12" s="345">
        <f t="shared" si="0"/>
        <v>9.3857603436018164E-2</v>
      </c>
      <c r="I12" s="323">
        <f t="shared" si="1"/>
        <v>5.042714541130363E-2</v>
      </c>
      <c r="J12" s="399">
        <f t="shared" si="2"/>
        <v>6.9126556712617609E-2</v>
      </c>
      <c r="K12" s="323">
        <f t="shared" si="3"/>
        <v>7.2230240435069523E-2</v>
      </c>
      <c r="L12" s="323">
        <f t="shared" si="4"/>
        <v>5.7940802374481348E-2</v>
      </c>
      <c r="M12" s="399">
        <f t="shared" si="5"/>
        <v>6.394412622842674E-2</v>
      </c>
      <c r="N12" s="394">
        <f t="shared" si="6"/>
        <v>-0.26630375773940806</v>
      </c>
      <c r="O12" s="395">
        <f t="shared" si="6"/>
        <v>0.14322416180505518</v>
      </c>
      <c r="P12" s="386">
        <f t="shared" si="6"/>
        <v>-9.6185446379572367E-2</v>
      </c>
      <c r="R12" s="401">
        <v>3195.4590000000007</v>
      </c>
      <c r="S12" s="369">
        <v>3268.576</v>
      </c>
      <c r="T12" s="374">
        <v>6464.0350000000008</v>
      </c>
      <c r="U12" s="19">
        <v>2495.6620000000003</v>
      </c>
      <c r="V12" s="119">
        <v>3591.3559999999998</v>
      </c>
      <c r="W12" s="375">
        <v>6087.018</v>
      </c>
      <c r="X12" s="345">
        <f t="shared" si="10"/>
        <v>7.5639455712749437E-2</v>
      </c>
      <c r="Y12" s="323">
        <f t="shared" si="11"/>
        <v>4.9701388804095296E-2</v>
      </c>
      <c r="Z12" s="399">
        <f t="shared" si="12"/>
        <v>5.9846519875663265E-2</v>
      </c>
      <c r="AA12" s="323">
        <f t="shared" si="13"/>
        <v>6.1429227367217475E-2</v>
      </c>
      <c r="AB12" s="323">
        <f t="shared" si="14"/>
        <v>5.6733571891916232E-2</v>
      </c>
      <c r="AC12" s="399">
        <f t="shared" si="15"/>
        <v>5.856914303590266E-2</v>
      </c>
      <c r="AE12" s="394">
        <f t="shared" si="7"/>
        <v>-0.21899733340343291</v>
      </c>
      <c r="AF12" s="395">
        <f t="shared" si="7"/>
        <v>9.8752484262259688E-2</v>
      </c>
      <c r="AG12" s="386">
        <f t="shared" si="7"/>
        <v>-5.8325333943891187E-2</v>
      </c>
      <c r="AI12" s="27">
        <f t="shared" si="8"/>
        <v>2.1549689007460726</v>
      </c>
      <c r="AJ12" s="28">
        <f t="shared" si="8"/>
        <v>3.102107599868269</v>
      </c>
      <c r="AK12" s="402">
        <f t="shared" si="8"/>
        <v>2.5484112728740755</v>
      </c>
      <c r="AL12" s="28">
        <f t="shared" si="8"/>
        <v>2.2939145125368925</v>
      </c>
      <c r="AM12" s="28">
        <f t="shared" si="8"/>
        <v>2.9814349151109978</v>
      </c>
      <c r="AN12" s="402">
        <f t="shared" si="8"/>
        <v>2.6551623059669653</v>
      </c>
      <c r="AO12" s="384">
        <f t="shared" si="9"/>
        <v>6.4476852423585071E-2</v>
      </c>
      <c r="AP12" s="385">
        <f t="shared" si="9"/>
        <v>-3.8900225370130805E-2</v>
      </c>
      <c r="AQ12" s="386">
        <f t="shared" si="9"/>
        <v>4.1889248501281715E-2</v>
      </c>
    </row>
    <row r="13" spans="1:43" ht="20.100000000000001" customHeight="1">
      <c r="A13" s="8" t="s">
        <v>189</v>
      </c>
      <c r="B13" s="19">
        <v>18533.7</v>
      </c>
      <c r="C13" s="371">
        <v>5929.6399999999994</v>
      </c>
      <c r="D13" s="375">
        <v>24463.34</v>
      </c>
      <c r="E13" s="19">
        <v>18241.340000000004</v>
      </c>
      <c r="F13" s="369">
        <v>8895.3700000000008</v>
      </c>
      <c r="G13" s="377">
        <v>27136.710000000006</v>
      </c>
      <c r="H13" s="345">
        <f t="shared" si="0"/>
        <v>0.11731116483124736</v>
      </c>
      <c r="I13" s="323">
        <f t="shared" si="1"/>
        <v>2.8378600986907809E-2</v>
      </c>
      <c r="J13" s="399">
        <f t="shared" si="2"/>
        <v>6.6669391944243039E-2</v>
      </c>
      <c r="K13" s="323">
        <f t="shared" si="3"/>
        <v>0.12110644653911637</v>
      </c>
      <c r="L13" s="323">
        <f t="shared" si="4"/>
        <v>4.2787350805463031E-2</v>
      </c>
      <c r="M13" s="399">
        <f t="shared" si="5"/>
        <v>7.5691016690972224E-2</v>
      </c>
      <c r="N13" s="394">
        <f t="shared" si="6"/>
        <v>-1.5774508058293644E-2</v>
      </c>
      <c r="O13" s="395">
        <f t="shared" si="6"/>
        <v>0.50015346631498736</v>
      </c>
      <c r="P13" s="386">
        <f t="shared" si="6"/>
        <v>0.10928066241159246</v>
      </c>
      <c r="R13" s="401">
        <v>3512.3130000000001</v>
      </c>
      <c r="S13" s="369">
        <v>1427.963</v>
      </c>
      <c r="T13" s="374">
        <v>4940.2759999999998</v>
      </c>
      <c r="U13" s="19">
        <v>3774.1380000000004</v>
      </c>
      <c r="V13" s="119">
        <v>2189.1040000000003</v>
      </c>
      <c r="W13" s="375">
        <v>5963.2420000000002</v>
      </c>
      <c r="X13" s="345">
        <f t="shared" si="10"/>
        <v>8.3139681533330276E-2</v>
      </c>
      <c r="Y13" s="323">
        <f t="shared" si="11"/>
        <v>2.1713352928266722E-2</v>
      </c>
      <c r="Z13" s="399">
        <f t="shared" si="12"/>
        <v>4.5738973539787793E-2</v>
      </c>
      <c r="AA13" s="323">
        <f t="shared" si="13"/>
        <v>9.2898149395733653E-2</v>
      </c>
      <c r="AB13" s="323">
        <f t="shared" si="14"/>
        <v>3.4581837379218716E-2</v>
      </c>
      <c r="AC13" s="399">
        <f t="shared" si="15"/>
        <v>5.7378173295315089E-2</v>
      </c>
      <c r="AE13" s="394">
        <f t="shared" si="7"/>
        <v>7.4544893920331201E-2</v>
      </c>
      <c r="AF13" s="395">
        <f t="shared" si="7"/>
        <v>0.53302571565229651</v>
      </c>
      <c r="AG13" s="386">
        <f t="shared" si="7"/>
        <v>0.20706656875040996</v>
      </c>
      <c r="AI13" s="27">
        <f t="shared" si="8"/>
        <v>1.8950954207740494</v>
      </c>
      <c r="AJ13" s="28">
        <f t="shared" si="8"/>
        <v>2.4081782367900919</v>
      </c>
      <c r="AK13" s="402">
        <f t="shared" si="8"/>
        <v>2.019460956680486</v>
      </c>
      <c r="AL13" s="28">
        <f t="shared" si="8"/>
        <v>2.069002606168187</v>
      </c>
      <c r="AM13" s="28">
        <f t="shared" si="8"/>
        <v>2.4609476615362826</v>
      </c>
      <c r="AN13" s="402">
        <f t="shared" si="8"/>
        <v>2.1974815664831877</v>
      </c>
      <c r="AO13" s="384">
        <f t="shared" si="9"/>
        <v>9.1766980959251884E-2</v>
      </c>
      <c r="AP13" s="385">
        <f t="shared" si="9"/>
        <v>2.1912590995145E-2</v>
      </c>
      <c r="AQ13" s="386">
        <f t="shared" si="9"/>
        <v>8.8152538534503444E-2</v>
      </c>
    </row>
    <row r="14" spans="1:43" ht="20.100000000000001" customHeight="1">
      <c r="A14" s="8" t="s">
        <v>190</v>
      </c>
      <c r="B14" s="19">
        <v>2570.5</v>
      </c>
      <c r="C14" s="371">
        <v>8960.74</v>
      </c>
      <c r="D14" s="375">
        <v>11531.24</v>
      </c>
      <c r="E14" s="19">
        <v>2652.24</v>
      </c>
      <c r="F14" s="369">
        <v>8227.119999999999</v>
      </c>
      <c r="G14" s="377">
        <v>10879.359999999999</v>
      </c>
      <c r="H14" s="345">
        <f t="shared" si="0"/>
        <v>1.6270272487345826E-2</v>
      </c>
      <c r="I14" s="323">
        <f t="shared" si="1"/>
        <v>4.2885110227167969E-2</v>
      </c>
      <c r="J14" s="399">
        <f t="shared" si="2"/>
        <v>3.1425829799329653E-2</v>
      </c>
      <c r="K14" s="323">
        <f t="shared" si="3"/>
        <v>1.7608539820479521E-2</v>
      </c>
      <c r="L14" s="323">
        <f t="shared" si="4"/>
        <v>3.957302164593951E-2</v>
      </c>
      <c r="M14" s="399">
        <f t="shared" si="5"/>
        <v>3.0345234162398291E-2</v>
      </c>
      <c r="N14" s="394">
        <f t="shared" si="6"/>
        <v>3.1799260844193648E-2</v>
      </c>
      <c r="O14" s="395">
        <f t="shared" si="6"/>
        <v>-8.1870470519175967E-2</v>
      </c>
      <c r="P14" s="386">
        <f t="shared" si="6"/>
        <v>-5.6531647940724593E-2</v>
      </c>
      <c r="R14" s="401">
        <v>976.7700000000001</v>
      </c>
      <c r="S14" s="369">
        <v>4383.3940000000002</v>
      </c>
      <c r="T14" s="374">
        <v>5360.1640000000007</v>
      </c>
      <c r="U14" s="19">
        <v>954.70099999999991</v>
      </c>
      <c r="V14" s="119">
        <v>3345.86</v>
      </c>
      <c r="W14" s="375">
        <v>4300.5609999999997</v>
      </c>
      <c r="X14" s="345">
        <f t="shared" si="10"/>
        <v>2.312104494426067E-2</v>
      </c>
      <c r="Y14" s="323">
        <f t="shared" si="11"/>
        <v>6.6653114223300461E-2</v>
      </c>
      <c r="Z14" s="399">
        <f t="shared" si="12"/>
        <v>4.9626457988364035E-2</v>
      </c>
      <c r="AA14" s="323">
        <f t="shared" si="13"/>
        <v>2.3499394067269478E-2</v>
      </c>
      <c r="AB14" s="323">
        <f t="shared" si="14"/>
        <v>5.2855408611757471E-2</v>
      </c>
      <c r="AC14" s="399">
        <f t="shared" si="15"/>
        <v>4.1379896090930658E-2</v>
      </c>
      <c r="AE14" s="394">
        <f t="shared" si="7"/>
        <v>-2.2593855257635048E-2</v>
      </c>
      <c r="AF14" s="395">
        <f t="shared" si="7"/>
        <v>-0.23669649591161554</v>
      </c>
      <c r="AG14" s="386">
        <f t="shared" si="7"/>
        <v>-0.19768107841476507</v>
      </c>
      <c r="AI14" s="27">
        <f t="shared" si="8"/>
        <v>3.7999221941256565</v>
      </c>
      <c r="AJ14" s="28">
        <f t="shared" si="8"/>
        <v>4.8917767952200384</v>
      </c>
      <c r="AK14" s="402">
        <f t="shared" si="8"/>
        <v>4.6483847357266006</v>
      </c>
      <c r="AL14" s="28">
        <f t="shared" si="8"/>
        <v>3.5996026000663588</v>
      </c>
      <c r="AM14" s="28">
        <f t="shared" si="8"/>
        <v>4.066866655646205</v>
      </c>
      <c r="AN14" s="402">
        <f t="shared" si="8"/>
        <v>3.9529540340608271</v>
      </c>
      <c r="AO14" s="384">
        <f t="shared" si="9"/>
        <v>-5.2716762035015886E-2</v>
      </c>
      <c r="AP14" s="385">
        <f t="shared" si="9"/>
        <v>-0.16863200716350915</v>
      </c>
      <c r="AQ14" s="386">
        <f t="shared" si="9"/>
        <v>-0.1496069583743414</v>
      </c>
    </row>
    <row r="15" spans="1:43" ht="20.100000000000001" customHeight="1">
      <c r="A15" s="8" t="s">
        <v>192</v>
      </c>
      <c r="B15" s="19">
        <v>4486.0300000000007</v>
      </c>
      <c r="C15" s="371">
        <v>11903.789999999999</v>
      </c>
      <c r="D15" s="375">
        <v>16389.82</v>
      </c>
      <c r="E15" s="19">
        <v>3450.13</v>
      </c>
      <c r="F15" s="369">
        <v>11827.300000000001</v>
      </c>
      <c r="G15" s="377">
        <v>15277.43</v>
      </c>
      <c r="H15" s="345">
        <f t="shared" si="0"/>
        <v>2.8394837769464307E-2</v>
      </c>
      <c r="I15" s="323">
        <f t="shared" si="1"/>
        <v>5.6970221909246312E-2</v>
      </c>
      <c r="J15" s="399">
        <f t="shared" si="2"/>
        <v>4.4666808926156175E-2</v>
      </c>
      <c r="K15" s="323">
        <f t="shared" si="3"/>
        <v>2.2905827334943677E-2</v>
      </c>
      <c r="L15" s="323">
        <f t="shared" si="4"/>
        <v>5.6890138822944171E-2</v>
      </c>
      <c r="M15" s="399">
        <f t="shared" si="5"/>
        <v>4.2612542534638857E-2</v>
      </c>
      <c r="N15" s="394">
        <f t="shared" si="6"/>
        <v>-0.23091686858982227</v>
      </c>
      <c r="O15" s="395">
        <f t="shared" si="6"/>
        <v>-6.4256845928899933E-3</v>
      </c>
      <c r="P15" s="386">
        <f t="shared" si="6"/>
        <v>-6.7870788086751371E-2</v>
      </c>
      <c r="R15" s="401">
        <v>1220.337</v>
      </c>
      <c r="S15" s="369">
        <v>2943.7499999999995</v>
      </c>
      <c r="T15" s="374">
        <v>4164.0869999999995</v>
      </c>
      <c r="U15" s="19">
        <v>1210.3510000000001</v>
      </c>
      <c r="V15" s="119">
        <v>2475.279</v>
      </c>
      <c r="W15" s="375">
        <v>3685.63</v>
      </c>
      <c r="X15" s="345">
        <f t="shared" si="10"/>
        <v>2.8886500019599526E-2</v>
      </c>
      <c r="Y15" s="323">
        <f t="shared" si="11"/>
        <v>4.476214207411898E-2</v>
      </c>
      <c r="Z15" s="399">
        <f t="shared" si="12"/>
        <v>3.8552717522335654E-2</v>
      </c>
      <c r="AA15" s="323">
        <f t="shared" si="13"/>
        <v>2.9792065902008783E-2</v>
      </c>
      <c r="AB15" s="323">
        <f t="shared" si="14"/>
        <v>3.910261725628162E-2</v>
      </c>
      <c r="AC15" s="399">
        <f t="shared" si="15"/>
        <v>3.5463044572467822E-2</v>
      </c>
      <c r="AE15" s="394">
        <f t="shared" si="7"/>
        <v>-8.182985519573591E-3</v>
      </c>
      <c r="AF15" s="395">
        <f t="shared" si="7"/>
        <v>-0.1591408917197451</v>
      </c>
      <c r="AG15" s="386">
        <f t="shared" si="7"/>
        <v>-0.11490081739406489</v>
      </c>
      <c r="AI15" s="27">
        <f t="shared" si="8"/>
        <v>2.7203050358557563</v>
      </c>
      <c r="AJ15" s="28">
        <f t="shared" si="8"/>
        <v>2.4729518917924458</v>
      </c>
      <c r="AK15" s="402">
        <f t="shared" si="8"/>
        <v>2.5406545038322563</v>
      </c>
      <c r="AL15" s="28">
        <f t="shared" si="8"/>
        <v>3.5081315776506972</v>
      </c>
      <c r="AM15" s="28">
        <f t="shared" si="8"/>
        <v>2.0928521302410523</v>
      </c>
      <c r="AN15" s="402">
        <f t="shared" si="8"/>
        <v>2.4124672801642686</v>
      </c>
      <c r="AO15" s="384">
        <f t="shared" si="9"/>
        <v>0.28960963252678223</v>
      </c>
      <c r="AP15" s="385">
        <f t="shared" si="9"/>
        <v>-0.15370285318243268</v>
      </c>
      <c r="AQ15" s="386">
        <f t="shared" si="9"/>
        <v>-5.0454409867470566E-2</v>
      </c>
    </row>
    <row r="16" spans="1:43" ht="20.100000000000001" customHeight="1">
      <c r="A16" s="8" t="s">
        <v>179</v>
      </c>
      <c r="B16" s="19">
        <v>7307.9299999999994</v>
      </c>
      <c r="C16" s="371">
        <v>8574</v>
      </c>
      <c r="D16" s="375">
        <v>15881.93</v>
      </c>
      <c r="E16" s="19">
        <v>6147.7700000000013</v>
      </c>
      <c r="F16" s="369">
        <v>8392.1999999999989</v>
      </c>
      <c r="G16" s="377">
        <v>14539.970000000001</v>
      </c>
      <c r="H16" s="345">
        <f t="shared" si="0"/>
        <v>4.6256375187103349E-2</v>
      </c>
      <c r="I16" s="323">
        <f t="shared" si="1"/>
        <v>4.1034215375933034E-2</v>
      </c>
      <c r="J16" s="399">
        <f t="shared" si="2"/>
        <v>4.3282667697911725E-2</v>
      </c>
      <c r="K16" s="323">
        <f t="shared" si="3"/>
        <v>4.0815783206704301E-2</v>
      </c>
      <c r="L16" s="323">
        <f t="shared" si="4"/>
        <v>4.0367067972395386E-2</v>
      </c>
      <c r="M16" s="399">
        <f t="shared" si="5"/>
        <v>4.0555583633986411E-2</v>
      </c>
      <c r="N16" s="394">
        <f t="shared" si="6"/>
        <v>-0.15875357317325126</v>
      </c>
      <c r="O16" s="395">
        <f t="shared" si="6"/>
        <v>-2.1203638908327629E-2</v>
      </c>
      <c r="P16" s="386">
        <f t="shared" si="6"/>
        <v>-8.4496027875705232E-2</v>
      </c>
      <c r="R16" s="401">
        <v>1904.2840000000001</v>
      </c>
      <c r="S16" s="369">
        <v>2023.2700000000002</v>
      </c>
      <c r="T16" s="374">
        <v>3927.5540000000001</v>
      </c>
      <c r="U16" s="19">
        <v>1609.2099999999998</v>
      </c>
      <c r="V16" s="119">
        <v>1952.0229999999999</v>
      </c>
      <c r="W16" s="375">
        <v>3561.2329999999997</v>
      </c>
      <c r="X16" s="345">
        <f t="shared" si="10"/>
        <v>4.5076155032030552E-2</v>
      </c>
      <c r="Y16" s="323">
        <f t="shared" si="11"/>
        <v>3.0765485925877783E-2</v>
      </c>
      <c r="Z16" s="399">
        <f t="shared" si="12"/>
        <v>3.6362804119058879E-2</v>
      </c>
      <c r="AA16" s="323">
        <f t="shared" si="13"/>
        <v>3.9609741612285643E-2</v>
      </c>
      <c r="AB16" s="323">
        <f t="shared" si="14"/>
        <v>3.0836608012453793E-2</v>
      </c>
      <c r="AC16" s="399">
        <f t="shared" si="15"/>
        <v>3.4266099584587512E-2</v>
      </c>
      <c r="AE16" s="394">
        <f t="shared" si="7"/>
        <v>-0.15495272763936485</v>
      </c>
      <c r="AF16" s="395">
        <f t="shared" si="7"/>
        <v>-3.5213787581489513E-2</v>
      </c>
      <c r="AG16" s="386">
        <f t="shared" si="7"/>
        <v>-9.3269500559381324E-2</v>
      </c>
      <c r="AI16" s="27">
        <f t="shared" si="8"/>
        <v>2.6057775594456984</v>
      </c>
      <c r="AJ16" s="28">
        <f t="shared" si="8"/>
        <v>2.359773734546303</v>
      </c>
      <c r="AK16" s="402">
        <f t="shared" si="8"/>
        <v>2.4729702246515379</v>
      </c>
      <c r="AL16" s="28">
        <f t="shared" si="8"/>
        <v>2.6175507541759035</v>
      </c>
      <c r="AM16" s="28">
        <f t="shared" si="8"/>
        <v>2.3259967588951644</v>
      </c>
      <c r="AN16" s="402">
        <f t="shared" si="8"/>
        <v>2.4492712158278178</v>
      </c>
      <c r="AO16" s="384">
        <f t="shared" si="9"/>
        <v>4.5181119499353977E-3</v>
      </c>
      <c r="AP16" s="385">
        <f t="shared" si="9"/>
        <v>-1.4313650142238165E-2</v>
      </c>
      <c r="AQ16" s="386">
        <f t="shared" si="9"/>
        <v>-9.5832164040954033E-3</v>
      </c>
    </row>
    <row r="17" spans="1:43" ht="20.100000000000001" customHeight="1">
      <c r="A17" s="8" t="s">
        <v>194</v>
      </c>
      <c r="B17" s="19">
        <v>1980.3300000000002</v>
      </c>
      <c r="C17" s="371">
        <v>5865.43</v>
      </c>
      <c r="D17" s="375">
        <v>7845.76</v>
      </c>
      <c r="E17" s="19">
        <v>2657.4700000000003</v>
      </c>
      <c r="F17" s="369">
        <v>5553.4300000000021</v>
      </c>
      <c r="G17" s="377">
        <v>8210.9000000000015</v>
      </c>
      <c r="H17" s="345">
        <f t="shared" si="0"/>
        <v>1.2534724261764467E-2</v>
      </c>
      <c r="I17" s="323">
        <f t="shared" si="1"/>
        <v>2.8071299031077551E-2</v>
      </c>
      <c r="J17" s="399">
        <f t="shared" si="2"/>
        <v>2.138187379730095E-2</v>
      </c>
      <c r="K17" s="323">
        <f t="shared" si="3"/>
        <v>1.7643262418457501E-2</v>
      </c>
      <c r="L17" s="323">
        <f t="shared" si="4"/>
        <v>2.671238605966729E-2</v>
      </c>
      <c r="M17" s="399">
        <f t="shared" si="5"/>
        <v>2.2902237188955621E-2</v>
      </c>
      <c r="N17" s="394">
        <f t="shared" si="6"/>
        <v>0.3419329101715371</v>
      </c>
      <c r="O17" s="395">
        <f t="shared" si="6"/>
        <v>-5.3193031030972691E-2</v>
      </c>
      <c r="P17" s="386">
        <f t="shared" si="6"/>
        <v>4.6539787095195524E-2</v>
      </c>
      <c r="R17" s="401">
        <v>884.52100000000007</v>
      </c>
      <c r="S17" s="369">
        <v>1655.395</v>
      </c>
      <c r="T17" s="374">
        <v>2539.9160000000002</v>
      </c>
      <c r="U17" s="19">
        <v>1093.934</v>
      </c>
      <c r="V17" s="119">
        <v>1627.8579999999999</v>
      </c>
      <c r="W17" s="375">
        <v>2721.7919999999999</v>
      </c>
      <c r="X17" s="345">
        <f t="shared" si="10"/>
        <v>2.0937426205905579E-2</v>
      </c>
      <c r="Y17" s="323">
        <f t="shared" si="11"/>
        <v>2.5171643712538834E-2</v>
      </c>
      <c r="Z17" s="399">
        <f t="shared" si="12"/>
        <v>2.3515518306524506E-2</v>
      </c>
      <c r="AA17" s="323">
        <f t="shared" si="13"/>
        <v>2.6926531081023664E-2</v>
      </c>
      <c r="AB17" s="323">
        <f t="shared" si="14"/>
        <v>2.5715690361198106E-2</v>
      </c>
      <c r="AC17" s="399">
        <f t="shared" si="15"/>
        <v>2.618901816324111E-2</v>
      </c>
      <c r="AE17" s="394">
        <f t="shared" si="7"/>
        <v>0.23675299964613603</v>
      </c>
      <c r="AF17" s="395">
        <f t="shared" si="7"/>
        <v>-1.6634700479341808E-2</v>
      </c>
      <c r="AG17" s="386">
        <f t="shared" si="7"/>
        <v>7.1607092518020179E-2</v>
      </c>
      <c r="AI17" s="27">
        <f t="shared" si="8"/>
        <v>4.4665333555518529</v>
      </c>
      <c r="AJ17" s="28">
        <f t="shared" si="8"/>
        <v>2.8222909488306906</v>
      </c>
      <c r="AK17" s="402">
        <f t="shared" si="8"/>
        <v>3.2373103434211603</v>
      </c>
      <c r="AL17" s="28">
        <f t="shared" si="8"/>
        <v>4.1164491038468913</v>
      </c>
      <c r="AM17" s="28">
        <f t="shared" si="8"/>
        <v>2.931265902334232</v>
      </c>
      <c r="AN17" s="402">
        <f t="shared" si="8"/>
        <v>3.3148522086494774</v>
      </c>
      <c r="AO17" s="384">
        <f t="shared" si="9"/>
        <v>-7.837941057124552E-2</v>
      </c>
      <c r="AP17" s="385">
        <f t="shared" si="9"/>
        <v>3.8612232218188207E-2</v>
      </c>
      <c r="AQ17" s="386">
        <f t="shared" si="9"/>
        <v>2.3952558452079553E-2</v>
      </c>
    </row>
    <row r="18" spans="1:43" ht="20.100000000000001" customHeight="1">
      <c r="A18" s="8" t="s">
        <v>183</v>
      </c>
      <c r="B18" s="19">
        <v>1072.31</v>
      </c>
      <c r="C18" s="371">
        <v>6713.66</v>
      </c>
      <c r="D18" s="375">
        <v>7785.9699999999993</v>
      </c>
      <c r="E18" s="19">
        <v>1443.28</v>
      </c>
      <c r="F18" s="369">
        <v>5262.3799999999983</v>
      </c>
      <c r="G18" s="377">
        <v>6705.659999999998</v>
      </c>
      <c r="H18" s="345">
        <f t="shared" si="0"/>
        <v>6.7873082633362379E-3</v>
      </c>
      <c r="I18" s="323">
        <f t="shared" si="1"/>
        <v>3.2130833963236127E-2</v>
      </c>
      <c r="J18" s="399">
        <f t="shared" si="2"/>
        <v>2.121892945101192E-2</v>
      </c>
      <c r="K18" s="323">
        <f t="shared" si="3"/>
        <v>9.5821092179070085E-3</v>
      </c>
      <c r="L18" s="323">
        <f t="shared" si="4"/>
        <v>2.5312415237550821E-2</v>
      </c>
      <c r="M18" s="399">
        <f t="shared" si="5"/>
        <v>1.8703749385389185E-2</v>
      </c>
      <c r="N18" s="394">
        <f t="shared" si="6"/>
        <v>0.34595406179183263</v>
      </c>
      <c r="O18" s="395">
        <f t="shared" si="6"/>
        <v>-0.21616823014570319</v>
      </c>
      <c r="P18" s="386">
        <f t="shared" si="6"/>
        <v>-0.13875085570584031</v>
      </c>
      <c r="R18" s="401">
        <v>360.29899999999998</v>
      </c>
      <c r="S18" s="369">
        <v>2194.0309999999999</v>
      </c>
      <c r="T18" s="374">
        <v>2554.33</v>
      </c>
      <c r="U18" s="19">
        <v>407.99200000000002</v>
      </c>
      <c r="V18" s="119">
        <v>2209.7559999999999</v>
      </c>
      <c r="W18" s="375">
        <v>2617.748</v>
      </c>
      <c r="X18" s="345">
        <f t="shared" si="10"/>
        <v>8.5286089584776081E-3</v>
      </c>
      <c r="Y18" s="323">
        <f t="shared" si="11"/>
        <v>3.3362047503022116E-2</v>
      </c>
      <c r="Z18" s="399">
        <f t="shared" si="12"/>
        <v>2.3648968657193677E-2</v>
      </c>
      <c r="AA18" s="323">
        <f t="shared" si="13"/>
        <v>1.0042479042436752E-2</v>
      </c>
      <c r="AB18" s="323">
        <f t="shared" si="14"/>
        <v>3.4908082320325037E-2</v>
      </c>
      <c r="AC18" s="399">
        <f t="shared" si="15"/>
        <v>2.5187909259336529E-2</v>
      </c>
      <c r="AE18" s="394">
        <f t="shared" si="7"/>
        <v>0.13237061440636816</v>
      </c>
      <c r="AF18" s="395">
        <f t="shared" si="7"/>
        <v>7.1671731165147204E-3</v>
      </c>
      <c r="AG18" s="386">
        <f t="shared" si="7"/>
        <v>2.482764560569704E-2</v>
      </c>
      <c r="AI18" s="27">
        <f t="shared" si="8"/>
        <v>3.36002648487844</v>
      </c>
      <c r="AJ18" s="28">
        <f t="shared" si="8"/>
        <v>3.2680102954275316</v>
      </c>
      <c r="AK18" s="402">
        <f t="shared" si="8"/>
        <v>3.2806830748127727</v>
      </c>
      <c r="AL18" s="28">
        <f t="shared" si="8"/>
        <v>2.8268388670251099</v>
      </c>
      <c r="AM18" s="28">
        <f t="shared" si="8"/>
        <v>4.1991570354098346</v>
      </c>
      <c r="AN18" s="402">
        <f t="shared" si="8"/>
        <v>3.9037887396617199</v>
      </c>
      <c r="AO18" s="384">
        <f t="shared" si="9"/>
        <v>-0.15868554020419276</v>
      </c>
      <c r="AP18" s="385">
        <f t="shared" si="9"/>
        <v>0.28492772537624073</v>
      </c>
      <c r="AQ18" s="386">
        <f t="shared" si="9"/>
        <v>0.18993168515203426</v>
      </c>
    </row>
    <row r="19" spans="1:43" ht="20.100000000000001" customHeight="1">
      <c r="A19" s="8" t="s">
        <v>191</v>
      </c>
      <c r="B19" s="19">
        <v>6079.4900000000007</v>
      </c>
      <c r="C19" s="371">
        <v>4307.97</v>
      </c>
      <c r="D19" s="375">
        <v>10387.460000000001</v>
      </c>
      <c r="E19" s="19">
        <v>6310.34</v>
      </c>
      <c r="F19" s="369">
        <v>2887.8199999999997</v>
      </c>
      <c r="G19" s="377">
        <v>9198.16</v>
      </c>
      <c r="H19" s="345">
        <f t="shared" si="0"/>
        <v>3.8480824308147865E-2</v>
      </c>
      <c r="I19" s="323">
        <f t="shared" si="1"/>
        <v>2.0617467787853772E-2</v>
      </c>
      <c r="J19" s="399">
        <f t="shared" si="2"/>
        <v>2.8308711813069959E-2</v>
      </c>
      <c r="K19" s="323">
        <f t="shared" si="3"/>
        <v>4.1895104956853356E-2</v>
      </c>
      <c r="L19" s="323">
        <f t="shared" si="4"/>
        <v>1.3890615837568558E-2</v>
      </c>
      <c r="M19" s="399">
        <f t="shared" si="5"/>
        <v>2.565595026391309E-2</v>
      </c>
      <c r="N19" s="394">
        <f t="shared" si="6"/>
        <v>3.7971935145875629E-2</v>
      </c>
      <c r="O19" s="395">
        <f t="shared" si="6"/>
        <v>-0.32965642750529844</v>
      </c>
      <c r="P19" s="386">
        <f t="shared" si="6"/>
        <v>-0.11449382235888282</v>
      </c>
      <c r="R19" s="401">
        <v>1405.2540000000001</v>
      </c>
      <c r="S19" s="369">
        <v>1091.5729999999999</v>
      </c>
      <c r="T19" s="374">
        <v>2496.8270000000002</v>
      </c>
      <c r="U19" s="19">
        <v>1499.4649999999999</v>
      </c>
      <c r="V19" s="119">
        <v>953.17699999999991</v>
      </c>
      <c r="W19" s="375">
        <v>2452.6419999999998</v>
      </c>
      <c r="X19" s="345">
        <f t="shared" si="10"/>
        <v>3.3263655611968104E-2</v>
      </c>
      <c r="Y19" s="323">
        <f t="shared" si="11"/>
        <v>1.6598266058691219E-2</v>
      </c>
      <c r="Z19" s="399">
        <f t="shared" si="12"/>
        <v>2.3116583787308187E-2</v>
      </c>
      <c r="AA19" s="323">
        <f t="shared" si="13"/>
        <v>3.6908434080490361E-2</v>
      </c>
      <c r="AB19" s="323">
        <f t="shared" si="14"/>
        <v>1.5057581552823234E-2</v>
      </c>
      <c r="AC19" s="399">
        <f t="shared" si="15"/>
        <v>2.3599263237575833E-2</v>
      </c>
      <c r="AE19" s="394">
        <f t="shared" si="7"/>
        <v>6.704197248326621E-2</v>
      </c>
      <c r="AF19" s="395">
        <f t="shared" si="7"/>
        <v>-0.12678584025072073</v>
      </c>
      <c r="AG19" s="386">
        <f t="shared" si="7"/>
        <v>-1.7696460347473172E-2</v>
      </c>
      <c r="AI19" s="27">
        <f t="shared" si="8"/>
        <v>2.3114669158103722</v>
      </c>
      <c r="AJ19" s="28">
        <f t="shared" si="8"/>
        <v>2.5338454074656971</v>
      </c>
      <c r="AK19" s="402">
        <f t="shared" si="8"/>
        <v>2.4036934919604986</v>
      </c>
      <c r="AL19" s="28">
        <f t="shared" si="8"/>
        <v>2.3762031839805777</v>
      </c>
      <c r="AM19" s="28">
        <f t="shared" si="8"/>
        <v>3.3006800977900284</v>
      </c>
      <c r="AN19" s="402">
        <f t="shared" si="8"/>
        <v>2.6664485070927229</v>
      </c>
      <c r="AO19" s="384">
        <f>(AL19-AI19)/AI19</f>
        <v>2.8006573543151819E-2</v>
      </c>
      <c r="AP19" s="385">
        <f>(AM19-AJ19)/AJ19</f>
        <v>0.30263673074329517</v>
      </c>
      <c r="AQ19" s="386">
        <f>(AN19-AK19)/AK19</f>
        <v>0.10931302847515562</v>
      </c>
    </row>
    <row r="20" spans="1:43" ht="20.100000000000001" customHeight="1">
      <c r="A20" s="8" t="s">
        <v>185</v>
      </c>
      <c r="B20" s="19">
        <v>2922.06</v>
      </c>
      <c r="C20" s="371">
        <v>6127.13</v>
      </c>
      <c r="D20" s="375">
        <v>9049.19</v>
      </c>
      <c r="E20" s="19">
        <v>2796.85</v>
      </c>
      <c r="F20" s="369">
        <v>6004.8600000000015</v>
      </c>
      <c r="G20" s="377">
        <v>8801.7100000000009</v>
      </c>
      <c r="H20" s="345">
        <f t="shared" si="0"/>
        <v>1.8495511544202974E-2</v>
      </c>
      <c r="I20" s="323">
        <f t="shared" si="1"/>
        <v>2.9323766276690061E-2</v>
      </c>
      <c r="J20" s="399">
        <f t="shared" si="2"/>
        <v>2.4661554590988993E-2</v>
      </c>
      <c r="K20" s="323">
        <f t="shared" si="3"/>
        <v>1.8568622974130602E-2</v>
      </c>
      <c r="L20" s="323">
        <f t="shared" si="4"/>
        <v>2.8883795880069382E-2</v>
      </c>
      <c r="M20" s="399">
        <f t="shared" si="5"/>
        <v>2.4550152856374154E-2</v>
      </c>
      <c r="N20" s="394">
        <f t="shared" si="6"/>
        <v>-4.2849907257208969E-2</v>
      </c>
      <c r="O20" s="395">
        <f t="shared" si="6"/>
        <v>-1.9955509349401532E-2</v>
      </c>
      <c r="P20" s="386">
        <f t="shared" si="6"/>
        <v>-2.7348304102356072E-2</v>
      </c>
      <c r="R20" s="401">
        <v>801.76099999999997</v>
      </c>
      <c r="S20" s="369">
        <v>1802.1159999999998</v>
      </c>
      <c r="T20" s="374">
        <v>2603.8769999999995</v>
      </c>
      <c r="U20" s="19">
        <v>777.88900000000012</v>
      </c>
      <c r="V20" s="119">
        <v>1548.3729999999996</v>
      </c>
      <c r="W20" s="375">
        <v>2326.2619999999997</v>
      </c>
      <c r="X20" s="345">
        <f t="shared" si="10"/>
        <v>1.8978420831470433E-2</v>
      </c>
      <c r="Y20" s="323">
        <f t="shared" si="11"/>
        <v>2.7402657299717366E-2</v>
      </c>
      <c r="Z20" s="399">
        <f t="shared" si="12"/>
        <v>2.4107693821936668E-2</v>
      </c>
      <c r="AA20" s="323">
        <f t="shared" si="13"/>
        <v>1.9147272446131503E-2</v>
      </c>
      <c r="AB20" s="323">
        <f t="shared" si="14"/>
        <v>2.4460045428802379E-2</v>
      </c>
      <c r="AC20" s="399">
        <f t="shared" si="15"/>
        <v>2.2383237870659323E-2</v>
      </c>
      <c r="AE20" s="394">
        <f t="shared" si="7"/>
        <v>-2.9774458972187279E-2</v>
      </c>
      <c r="AF20" s="395">
        <f t="shared" si="7"/>
        <v>-0.14080281180567744</v>
      </c>
      <c r="AG20" s="386">
        <f t="shared" si="7"/>
        <v>-0.10661601911303792</v>
      </c>
      <c r="AI20" s="27">
        <f t="shared" si="8"/>
        <v>2.7438211398807688</v>
      </c>
      <c r="AJ20" s="28">
        <f t="shared" si="8"/>
        <v>2.9412073842076136</v>
      </c>
      <c r="AK20" s="402">
        <f t="shared" si="8"/>
        <v>2.8774696961827519</v>
      </c>
      <c r="AL20" s="28">
        <f t="shared" si="8"/>
        <v>2.7813039669628337</v>
      </c>
      <c r="AM20" s="28">
        <f t="shared" si="8"/>
        <v>2.5785330548922025</v>
      </c>
      <c r="AN20" s="402">
        <f t="shared" si="8"/>
        <v>2.6429659691128196</v>
      </c>
      <c r="AO20" s="384">
        <f t="shared" ref="AO20:AQ33" si="16">(AL20-AI20)/AI20</f>
        <v>1.3660812848644226E-2</v>
      </c>
      <c r="AP20" s="385">
        <f t="shared" si="16"/>
        <v>-0.12330797592265622</v>
      </c>
      <c r="AQ20" s="386">
        <f t="shared" si="16"/>
        <v>-8.149650624679898E-2</v>
      </c>
    </row>
    <row r="21" spans="1:43" ht="20.100000000000001" customHeight="1">
      <c r="A21" s="8" t="s">
        <v>196</v>
      </c>
      <c r="B21" s="19">
        <v>2738.47</v>
      </c>
      <c r="C21" s="371">
        <v>11016.540000000003</v>
      </c>
      <c r="D21" s="375">
        <v>13755.010000000002</v>
      </c>
      <c r="E21" s="19">
        <v>1864.6</v>
      </c>
      <c r="F21" s="369">
        <v>8658.6299999999992</v>
      </c>
      <c r="G21" s="377">
        <v>10523.23</v>
      </c>
      <c r="H21" s="345">
        <f t="shared" si="0"/>
        <v>1.7333457731344842E-2</v>
      </c>
      <c r="I21" s="323">
        <f t="shared" si="1"/>
        <v>5.2723941574245564E-2</v>
      </c>
      <c r="J21" s="399">
        <f t="shared" si="2"/>
        <v>3.7486220315254684E-2</v>
      </c>
      <c r="K21" s="323">
        <f t="shared" si="3"/>
        <v>1.2379303286756144E-2</v>
      </c>
      <c r="L21" s="323">
        <f t="shared" si="4"/>
        <v>4.1648614875458387E-2</v>
      </c>
      <c r="M21" s="399">
        <f t="shared" si="5"/>
        <v>2.9351899238077846E-2</v>
      </c>
      <c r="N21" s="394">
        <f t="shared" si="6"/>
        <v>-0.31910884545019663</v>
      </c>
      <c r="O21" s="395">
        <f t="shared" si="6"/>
        <v>-0.214033625802657</v>
      </c>
      <c r="P21" s="386">
        <f t="shared" si="6"/>
        <v>-0.23495293714799204</v>
      </c>
      <c r="R21" s="401">
        <v>510.93799999999999</v>
      </c>
      <c r="S21" s="369">
        <v>2466.56</v>
      </c>
      <c r="T21" s="374">
        <v>2977.498</v>
      </c>
      <c r="U21" s="19">
        <v>360.92199999999997</v>
      </c>
      <c r="V21" s="119">
        <v>1723.3750000000005</v>
      </c>
      <c r="W21" s="375">
        <v>2084.2970000000005</v>
      </c>
      <c r="X21" s="345">
        <f t="shared" si="10"/>
        <v>1.2094372740492293E-2</v>
      </c>
      <c r="Y21" s="323">
        <f t="shared" si="11"/>
        <v>3.7506075296590717E-2</v>
      </c>
      <c r="Z21" s="399">
        <f t="shared" si="12"/>
        <v>2.7566820606130322E-2</v>
      </c>
      <c r="AA21" s="323">
        <f t="shared" si="13"/>
        <v>8.8838791470282688E-3</v>
      </c>
      <c r="AB21" s="323">
        <f t="shared" si="14"/>
        <v>2.7224596909699614E-2</v>
      </c>
      <c r="AC21" s="399">
        <f t="shared" si="15"/>
        <v>2.0055056371166117E-2</v>
      </c>
      <c r="AE21" s="394">
        <f t="shared" si="7"/>
        <v>-0.29360900931228451</v>
      </c>
      <c r="AF21" s="395">
        <f t="shared" si="7"/>
        <v>-0.30130424558899827</v>
      </c>
      <c r="AG21" s="386">
        <f t="shared" si="7"/>
        <v>-0.29998374474139011</v>
      </c>
      <c r="AI21" s="27">
        <f t="shared" si="8"/>
        <v>1.8657790664129972</v>
      </c>
      <c r="AJ21" s="28">
        <f t="shared" si="8"/>
        <v>2.2389606900170103</v>
      </c>
      <c r="AK21" s="402">
        <f t="shared" si="8"/>
        <v>2.1646643659292137</v>
      </c>
      <c r="AL21" s="28">
        <f t="shared" si="8"/>
        <v>1.9356537595194678</v>
      </c>
      <c r="AM21" s="28">
        <f t="shared" si="8"/>
        <v>1.9903552871528183</v>
      </c>
      <c r="AN21" s="402">
        <f t="shared" si="8"/>
        <v>1.9806627812943369</v>
      </c>
      <c r="AO21" s="384">
        <f t="shared" si="16"/>
        <v>3.7450679110044009E-2</v>
      </c>
      <c r="AP21" s="385">
        <f t="shared" si="16"/>
        <v>-0.11103607310868116</v>
      </c>
      <c r="AQ21" s="386">
        <f t="shared" si="16"/>
        <v>-8.5002362274250981E-2</v>
      </c>
    </row>
    <row r="22" spans="1:43" ht="20.100000000000001" customHeight="1">
      <c r="A22" s="8" t="s">
        <v>188</v>
      </c>
      <c r="B22" s="19">
        <v>2215.9100000000003</v>
      </c>
      <c r="C22" s="371">
        <v>6023.28</v>
      </c>
      <c r="D22" s="375">
        <v>8239.19</v>
      </c>
      <c r="E22" s="19">
        <v>2240.06</v>
      </c>
      <c r="F22" s="369">
        <v>3624.98</v>
      </c>
      <c r="G22" s="377">
        <v>5865.04</v>
      </c>
      <c r="H22" s="345">
        <f t="shared" si="0"/>
        <v>1.40258547004219E-2</v>
      </c>
      <c r="I22" s="323">
        <f t="shared" si="1"/>
        <v>2.8826751666614175E-2</v>
      </c>
      <c r="J22" s="399">
        <f t="shared" si="2"/>
        <v>2.2454079754158175E-2</v>
      </c>
      <c r="K22" s="323">
        <f t="shared" si="3"/>
        <v>1.487202730909094E-2</v>
      </c>
      <c r="L22" s="323">
        <f t="shared" si="4"/>
        <v>1.7436406908626325E-2</v>
      </c>
      <c r="M22" s="399">
        <f t="shared" si="5"/>
        <v>1.6359051651184675E-2</v>
      </c>
      <c r="N22" s="394">
        <f t="shared" si="6"/>
        <v>1.08984570672995E-2</v>
      </c>
      <c r="O22" s="395">
        <f t="shared" si="6"/>
        <v>-0.39817176023694728</v>
      </c>
      <c r="P22" s="386">
        <f t="shared" si="6"/>
        <v>-0.28815332575168195</v>
      </c>
      <c r="R22" s="401">
        <v>656.41000000000008</v>
      </c>
      <c r="S22" s="369">
        <v>1742.7090000000001</v>
      </c>
      <c r="T22" s="374">
        <v>2399.1190000000001</v>
      </c>
      <c r="U22" s="19">
        <v>508.63199999999995</v>
      </c>
      <c r="V22" s="119">
        <v>1105.915</v>
      </c>
      <c r="W22" s="375">
        <v>1614.547</v>
      </c>
      <c r="X22" s="345">
        <f t="shared" si="10"/>
        <v>1.5537828876667124E-2</v>
      </c>
      <c r="Y22" s="323">
        <f t="shared" si="11"/>
        <v>2.649932496028733E-2</v>
      </c>
      <c r="Z22" s="399">
        <f t="shared" si="12"/>
        <v>2.221196557840132E-2</v>
      </c>
      <c r="AA22" s="323">
        <f t="shared" si="13"/>
        <v>1.2519672445324148E-2</v>
      </c>
      <c r="AB22" s="323">
        <f t="shared" si="14"/>
        <v>1.7470422915146409E-2</v>
      </c>
      <c r="AC22" s="399">
        <f t="shared" si="15"/>
        <v>1.5535132996351831E-2</v>
      </c>
      <c r="AE22" s="394">
        <f t="shared" si="7"/>
        <v>-0.22513063481665441</v>
      </c>
      <c r="AF22" s="395">
        <f t="shared" si="7"/>
        <v>-0.36540466595398319</v>
      </c>
      <c r="AG22" s="386">
        <f t="shared" si="7"/>
        <v>-0.32702504544376504</v>
      </c>
      <c r="AI22" s="27">
        <f t="shared" si="8"/>
        <v>2.9622592975346471</v>
      </c>
      <c r="AJ22" s="28">
        <f t="shared" si="8"/>
        <v>2.8932890385305021</v>
      </c>
      <c r="AK22" s="402">
        <f t="shared" si="8"/>
        <v>2.9118384210098327</v>
      </c>
      <c r="AL22" s="28">
        <f t="shared" si="8"/>
        <v>2.2706177513102328</v>
      </c>
      <c r="AM22" s="28">
        <f t="shared" si="8"/>
        <v>3.0508168320928664</v>
      </c>
      <c r="AN22" s="402">
        <f t="shared" si="8"/>
        <v>2.7528320352461364</v>
      </c>
      <c r="AO22" s="384">
        <f t="shared" si="16"/>
        <v>-0.23348447139655731</v>
      </c>
      <c r="AP22" s="385">
        <f t="shared" si="16"/>
        <v>5.4445923467906408E-2</v>
      </c>
      <c r="AQ22" s="386">
        <f t="shared" si="16"/>
        <v>-5.4606871252338408E-2</v>
      </c>
    </row>
    <row r="23" spans="1:43" ht="20.100000000000001" customHeight="1">
      <c r="A23" s="8" t="s">
        <v>197</v>
      </c>
      <c r="B23" s="19">
        <v>2592.4399999999996</v>
      </c>
      <c r="C23" s="371">
        <v>1085.0500000000002</v>
      </c>
      <c r="D23" s="375">
        <v>3677.49</v>
      </c>
      <c r="E23" s="19">
        <v>3366.2199999999993</v>
      </c>
      <c r="F23" s="369">
        <v>1532.7200000000003</v>
      </c>
      <c r="G23" s="377">
        <v>4898.9399999999996</v>
      </c>
      <c r="H23" s="345">
        <f t="shared" si="0"/>
        <v>1.6409144215948183E-2</v>
      </c>
      <c r="I23" s="323">
        <f t="shared" si="1"/>
        <v>5.1929292504847386E-3</v>
      </c>
      <c r="J23" s="399">
        <f t="shared" si="2"/>
        <v>1.002218103419379E-2</v>
      </c>
      <c r="K23" s="323">
        <f t="shared" si="3"/>
        <v>2.2348738769679428E-2</v>
      </c>
      <c r="L23" s="323">
        <f t="shared" si="4"/>
        <v>7.3724902198052805E-3</v>
      </c>
      <c r="M23" s="399">
        <f t="shared" si="5"/>
        <v>1.3664359065932141E-2</v>
      </c>
      <c r="N23" s="394">
        <f t="shared" si="6"/>
        <v>0.29847556741911091</v>
      </c>
      <c r="O23" s="395">
        <f t="shared" si="6"/>
        <v>0.4125800654347726</v>
      </c>
      <c r="P23" s="386">
        <f t="shared" si="6"/>
        <v>0.33214230358206276</v>
      </c>
      <c r="R23" s="401">
        <v>791.827</v>
      </c>
      <c r="S23" s="369">
        <v>554.05799999999999</v>
      </c>
      <c r="T23" s="374">
        <v>1345.885</v>
      </c>
      <c r="U23" s="19">
        <v>1013.3000000000001</v>
      </c>
      <c r="V23" s="119">
        <v>521.10899999999992</v>
      </c>
      <c r="W23" s="375">
        <v>1534.4090000000001</v>
      </c>
      <c r="X23" s="345">
        <f t="shared" si="10"/>
        <v>1.8743273907961027E-2</v>
      </c>
      <c r="Y23" s="323">
        <f t="shared" si="11"/>
        <v>8.4249079960262308E-3</v>
      </c>
      <c r="Z23" s="399">
        <f t="shared" si="12"/>
        <v>1.2460720494684364E-2</v>
      </c>
      <c r="AA23" s="323">
        <f t="shared" si="13"/>
        <v>2.4941773401687194E-2</v>
      </c>
      <c r="AB23" s="323">
        <f t="shared" si="14"/>
        <v>8.2320925341360131E-3</v>
      </c>
      <c r="AC23" s="399">
        <f t="shared" si="15"/>
        <v>1.4764047058276544E-2</v>
      </c>
      <c r="AE23" s="394">
        <f t="shared" si="7"/>
        <v>0.27969872206934099</v>
      </c>
      <c r="AF23" s="395">
        <f t="shared" si="7"/>
        <v>-5.9468503297488838E-2</v>
      </c>
      <c r="AG23" s="386">
        <f t="shared" si="7"/>
        <v>0.14007437485372087</v>
      </c>
      <c r="AI23" s="27">
        <f t="shared" ref="AI23:AN33" si="17">(R23/B23)*10</f>
        <v>3.0543696286124273</v>
      </c>
      <c r="AJ23" s="28">
        <f t="shared" si="17"/>
        <v>5.1062900327173857</v>
      </c>
      <c r="AK23" s="402">
        <f t="shared" si="17"/>
        <v>3.6597924127597903</v>
      </c>
      <c r="AL23" s="28">
        <f t="shared" si="17"/>
        <v>3.0102013534468934</v>
      </c>
      <c r="AM23" s="28">
        <f t="shared" si="17"/>
        <v>3.3998969152878535</v>
      </c>
      <c r="AN23" s="402">
        <f t="shared" si="17"/>
        <v>3.1321245004021279</v>
      </c>
      <c r="AO23" s="384">
        <f t="shared" si="16"/>
        <v>-1.4460684375518475E-2</v>
      </c>
      <c r="AP23" s="385">
        <f t="shared" si="16"/>
        <v>-0.33417473478713672</v>
      </c>
      <c r="AQ23" s="386">
        <f t="shared" si="16"/>
        <v>-0.14417973831465392</v>
      </c>
    </row>
    <row r="24" spans="1:43" ht="20.100000000000001" customHeight="1">
      <c r="A24" s="8" t="s">
        <v>195</v>
      </c>
      <c r="B24" s="19">
        <v>209.02</v>
      </c>
      <c r="C24" s="371">
        <v>420.48</v>
      </c>
      <c r="D24" s="375">
        <v>629.5</v>
      </c>
      <c r="E24" s="19">
        <v>167.81</v>
      </c>
      <c r="F24" s="369">
        <v>381.97999999999996</v>
      </c>
      <c r="G24" s="377">
        <v>549.79</v>
      </c>
      <c r="H24" s="345">
        <f t="shared" si="0"/>
        <v>1.323015893913645E-3</v>
      </c>
      <c r="I24" s="323">
        <f t="shared" si="1"/>
        <v>2.0123707582542947E-3</v>
      </c>
      <c r="J24" s="399">
        <f t="shared" si="2"/>
        <v>1.7155622343024701E-3</v>
      </c>
      <c r="K24" s="323">
        <f t="shared" si="3"/>
        <v>1.1141107393277639E-3</v>
      </c>
      <c r="L24" s="323">
        <f t="shared" si="4"/>
        <v>1.8373504711631742E-3</v>
      </c>
      <c r="M24" s="399">
        <f t="shared" si="5"/>
        <v>1.5335007105330605E-3</v>
      </c>
      <c r="N24" s="394">
        <f t="shared" si="6"/>
        <v>-0.19715816668261413</v>
      </c>
      <c r="O24" s="395">
        <f t="shared" si="6"/>
        <v>-9.1562024353120372E-2</v>
      </c>
      <c r="P24" s="386">
        <f t="shared" si="6"/>
        <v>-0.12662430500397145</v>
      </c>
      <c r="R24" s="401">
        <v>318.702</v>
      </c>
      <c r="S24" s="369">
        <v>968.23599999999999</v>
      </c>
      <c r="T24" s="374">
        <v>1286.9380000000001</v>
      </c>
      <c r="U24" s="19">
        <v>267.16699999999997</v>
      </c>
      <c r="V24" s="119">
        <v>869.38699999999994</v>
      </c>
      <c r="W24" s="375">
        <v>1136.5539999999999</v>
      </c>
      <c r="X24" s="345">
        <f t="shared" si="10"/>
        <v>7.5439696815276505E-3</v>
      </c>
      <c r="Y24" s="323">
        <f t="shared" si="11"/>
        <v>1.4722825441452796E-2</v>
      </c>
      <c r="Z24" s="399">
        <f t="shared" si="12"/>
        <v>1.191496651793289E-2</v>
      </c>
      <c r="AA24" s="323">
        <f t="shared" si="13"/>
        <v>6.5761559009262427E-3</v>
      </c>
      <c r="AB24" s="323">
        <f t="shared" si="14"/>
        <v>1.3733929431222463E-2</v>
      </c>
      <c r="AC24" s="399">
        <f t="shared" si="15"/>
        <v>1.093589567075821E-2</v>
      </c>
      <c r="AE24" s="394">
        <f t="shared" si="7"/>
        <v>-0.16170278190911894</v>
      </c>
      <c r="AF24" s="395">
        <f t="shared" si="7"/>
        <v>-0.10209184537654048</v>
      </c>
      <c r="AG24" s="386">
        <f t="shared" si="7"/>
        <v>-0.11685411418421107</v>
      </c>
      <c r="AI24" s="27">
        <f t="shared" si="17"/>
        <v>15.247440436321881</v>
      </c>
      <c r="AJ24" s="28">
        <f t="shared" si="17"/>
        <v>23.026921613394215</v>
      </c>
      <c r="AK24" s="402">
        <f t="shared" si="17"/>
        <v>20.443812549642576</v>
      </c>
      <c r="AL24" s="28">
        <f t="shared" si="17"/>
        <v>15.920803289434478</v>
      </c>
      <c r="AM24" s="28">
        <f t="shared" si="17"/>
        <v>22.760013613278183</v>
      </c>
      <c r="AN24" s="402">
        <f t="shared" si="17"/>
        <v>20.672511322504956</v>
      </c>
      <c r="AO24" s="384">
        <f t="shared" si="16"/>
        <v>4.4162353407758648E-2</v>
      </c>
      <c r="AP24" s="385">
        <f t="shared" si="16"/>
        <v>-1.159112818453242E-2</v>
      </c>
      <c r="AQ24" s="386">
        <f t="shared" si="16"/>
        <v>1.1186698777786355E-2</v>
      </c>
    </row>
    <row r="25" spans="1:43" ht="20.100000000000001" customHeight="1">
      <c r="A25" s="8" t="s">
        <v>198</v>
      </c>
      <c r="B25" s="19">
        <v>635.99</v>
      </c>
      <c r="C25" s="371">
        <v>2721.3099999999995</v>
      </c>
      <c r="D25" s="375">
        <v>3357.2999999999993</v>
      </c>
      <c r="E25" s="19">
        <v>563.43000000000018</v>
      </c>
      <c r="F25" s="369">
        <v>2867.1500000000005</v>
      </c>
      <c r="G25" s="377">
        <v>3430.5800000000008</v>
      </c>
      <c r="H25" s="345">
        <f t="shared" si="0"/>
        <v>4.025571133719927E-3</v>
      </c>
      <c r="I25" s="323">
        <f t="shared" si="1"/>
        <v>1.3023888575306777E-2</v>
      </c>
      <c r="J25" s="399">
        <f t="shared" si="2"/>
        <v>9.1495744070272944E-3</v>
      </c>
      <c r="K25" s="323">
        <f t="shared" si="3"/>
        <v>3.7406794223195411E-3</v>
      </c>
      <c r="L25" s="323">
        <f t="shared" si="4"/>
        <v>1.3791191694317756E-2</v>
      </c>
      <c r="M25" s="399">
        <f t="shared" si="5"/>
        <v>9.5687387321350126E-3</v>
      </c>
      <c r="N25" s="394">
        <f t="shared" si="6"/>
        <v>-0.11408984417993967</v>
      </c>
      <c r="O25" s="395">
        <f t="shared" si="6"/>
        <v>5.3591836284730916E-2</v>
      </c>
      <c r="P25" s="386">
        <f t="shared" si="6"/>
        <v>2.1827063414053431E-2</v>
      </c>
      <c r="R25" s="401">
        <v>246.95600000000002</v>
      </c>
      <c r="S25" s="369">
        <v>1116.3440000000001</v>
      </c>
      <c r="T25" s="374">
        <v>1363.3000000000002</v>
      </c>
      <c r="U25" s="19">
        <v>186.97300000000001</v>
      </c>
      <c r="V25" s="119">
        <v>785.75699999999983</v>
      </c>
      <c r="W25" s="375">
        <v>972.72999999999979</v>
      </c>
      <c r="X25" s="345">
        <f t="shared" si="10"/>
        <v>5.8456758246617294E-3</v>
      </c>
      <c r="Y25" s="323">
        <f t="shared" si="11"/>
        <v>1.6974929505423453E-2</v>
      </c>
      <c r="Z25" s="399">
        <f t="shared" si="12"/>
        <v>1.2621955256506459E-2</v>
      </c>
      <c r="AA25" s="323">
        <f t="shared" si="13"/>
        <v>4.6022285584068484E-3</v>
      </c>
      <c r="AB25" s="323">
        <f t="shared" si="14"/>
        <v>1.241280487066067E-2</v>
      </c>
      <c r="AC25" s="399">
        <f t="shared" si="15"/>
        <v>9.3595850226356452E-3</v>
      </c>
      <c r="AE25" s="394">
        <f t="shared" si="7"/>
        <v>-0.24288942159736956</v>
      </c>
      <c r="AF25" s="395">
        <f t="shared" si="7"/>
        <v>-0.2961336290605765</v>
      </c>
      <c r="AG25" s="386">
        <f t="shared" si="7"/>
        <v>-0.28648866720457739</v>
      </c>
      <c r="AI25" s="27">
        <f t="shared" si="17"/>
        <v>3.8830170285696317</v>
      </c>
      <c r="AJ25" s="28">
        <f t="shared" si="17"/>
        <v>4.1022301759079278</v>
      </c>
      <c r="AK25" s="402">
        <f t="shared" si="17"/>
        <v>4.0607035415363555</v>
      </c>
      <c r="AL25" s="28">
        <f t="shared" si="17"/>
        <v>3.3184778943258246</v>
      </c>
      <c r="AM25" s="28">
        <f t="shared" si="17"/>
        <v>2.7405507210993485</v>
      </c>
      <c r="AN25" s="402">
        <f t="shared" si="17"/>
        <v>2.8354680549644651</v>
      </c>
      <c r="AO25" s="384">
        <f t="shared" si="16"/>
        <v>-0.14538672637543484</v>
      </c>
      <c r="AP25" s="385">
        <f t="shared" si="16"/>
        <v>-0.33193638494631889</v>
      </c>
      <c r="AQ25" s="386">
        <f t="shared" si="16"/>
        <v>-0.30172985396228313</v>
      </c>
    </row>
    <row r="26" spans="1:43" ht="20.100000000000001" customHeight="1">
      <c r="A26" s="8" t="s">
        <v>203</v>
      </c>
      <c r="B26" s="19">
        <v>1028.52</v>
      </c>
      <c r="C26" s="371">
        <v>1668.14</v>
      </c>
      <c r="D26" s="375">
        <v>2696.66</v>
      </c>
      <c r="E26" s="19">
        <v>610.81000000000006</v>
      </c>
      <c r="F26" s="369">
        <v>1971.7299999999998</v>
      </c>
      <c r="G26" s="377">
        <v>2582.54</v>
      </c>
      <c r="H26" s="345">
        <f t="shared" si="0"/>
        <v>6.5101344713810261E-3</v>
      </c>
      <c r="I26" s="323">
        <f t="shared" si="1"/>
        <v>7.9835334776310867E-3</v>
      </c>
      <c r="J26" s="399">
        <f t="shared" si="2"/>
        <v>7.349147028997775E-3</v>
      </c>
      <c r="K26" s="323">
        <f t="shared" si="3"/>
        <v>4.0552409313437312E-3</v>
      </c>
      <c r="L26" s="323">
        <f t="shared" si="4"/>
        <v>9.4841589730000671E-3</v>
      </c>
      <c r="M26" s="399">
        <f t="shared" si="5"/>
        <v>7.2033447770604242E-3</v>
      </c>
      <c r="N26" s="394">
        <f t="shared" si="6"/>
        <v>-0.40612725080698475</v>
      </c>
      <c r="O26" s="395">
        <f t="shared" si="6"/>
        <v>0.18199311808361388</v>
      </c>
      <c r="P26" s="386">
        <f t="shared" si="6"/>
        <v>-4.2319016857890836E-2</v>
      </c>
      <c r="R26" s="401">
        <v>281.35599999999999</v>
      </c>
      <c r="S26" s="369">
        <v>538.077</v>
      </c>
      <c r="T26" s="374">
        <v>819.43299999999999</v>
      </c>
      <c r="U26" s="19">
        <v>226.11500000000001</v>
      </c>
      <c r="V26" s="119">
        <v>685.95299999999997</v>
      </c>
      <c r="W26" s="375">
        <v>912.06799999999998</v>
      </c>
      <c r="X26" s="345">
        <f t="shared" si="10"/>
        <v>6.6599554873075584E-3</v>
      </c>
      <c r="Y26" s="323">
        <f t="shared" si="11"/>
        <v>8.1819037353089499E-3</v>
      </c>
      <c r="Z26" s="399">
        <f t="shared" si="12"/>
        <v>7.5866255862281646E-3</v>
      </c>
      <c r="AA26" s="323">
        <f t="shared" si="13"/>
        <v>5.5656854758931217E-3</v>
      </c>
      <c r="AB26" s="323">
        <f t="shared" si="14"/>
        <v>1.0836175483571001E-2</v>
      </c>
      <c r="AC26" s="399">
        <f t="shared" si="15"/>
        <v>8.7758966953062519E-3</v>
      </c>
      <c r="AE26" s="394">
        <f t="shared" si="7"/>
        <v>-0.19633844666543449</v>
      </c>
      <c r="AF26" s="395">
        <f t="shared" si="7"/>
        <v>0.27482312011106214</v>
      </c>
      <c r="AG26" s="386">
        <f t="shared" si="7"/>
        <v>0.1130476805303179</v>
      </c>
      <c r="AI26" s="27">
        <f t="shared" si="17"/>
        <v>2.735542332672189</v>
      </c>
      <c r="AJ26" s="28">
        <f t="shared" si="17"/>
        <v>3.2256105602647258</v>
      </c>
      <c r="AK26" s="402">
        <f t="shared" si="17"/>
        <v>3.0386960165538115</v>
      </c>
      <c r="AL26" s="28">
        <f t="shared" si="17"/>
        <v>3.7018876573729962</v>
      </c>
      <c r="AM26" s="28">
        <f t="shared" si="17"/>
        <v>3.4789398142747743</v>
      </c>
      <c r="AN26" s="402">
        <f t="shared" si="17"/>
        <v>3.5316703710300712</v>
      </c>
      <c r="AO26" s="384">
        <f t="shared" si="16"/>
        <v>0.3532554817957585</v>
      </c>
      <c r="AP26" s="385">
        <f t="shared" si="16"/>
        <v>7.8536837996108791E-2</v>
      </c>
      <c r="AQ26" s="386">
        <f t="shared" si="16"/>
        <v>0.16223220479794567</v>
      </c>
    </row>
    <row r="27" spans="1:43" ht="20.100000000000001" customHeight="1">
      <c r="A27" s="8" t="s">
        <v>204</v>
      </c>
      <c r="B27" s="19">
        <v>862.21999999999991</v>
      </c>
      <c r="C27" s="371">
        <v>1805.2599999999998</v>
      </c>
      <c r="D27" s="375">
        <v>2667.4799999999996</v>
      </c>
      <c r="E27" s="19">
        <v>1177.68</v>
      </c>
      <c r="F27" s="369">
        <v>1354.4199999999998</v>
      </c>
      <c r="G27" s="377">
        <v>2532.1</v>
      </c>
      <c r="H27" s="345">
        <f t="shared" si="0"/>
        <v>5.4575196825673274E-3</v>
      </c>
      <c r="I27" s="323">
        <f t="shared" si="1"/>
        <v>8.6397746267269492E-3</v>
      </c>
      <c r="J27" s="399">
        <f t="shared" si="2"/>
        <v>7.2696234293203373E-3</v>
      </c>
      <c r="K27" s="323">
        <f t="shared" si="3"/>
        <v>7.8187589267118829E-3</v>
      </c>
      <c r="L27" s="323">
        <f t="shared" si="4"/>
        <v>6.5148547702833298E-3</v>
      </c>
      <c r="M27" s="399">
        <f t="shared" si="5"/>
        <v>7.0626551031134849E-3</v>
      </c>
      <c r="N27" s="394">
        <f t="shared" si="6"/>
        <v>0.36586949966365911</v>
      </c>
      <c r="O27" s="395">
        <f t="shared" si="6"/>
        <v>-0.24973688000620409</v>
      </c>
      <c r="P27" s="386">
        <f t="shared" si="6"/>
        <v>-5.0752020633706596E-2</v>
      </c>
      <c r="R27" s="401">
        <v>253.18399999999997</v>
      </c>
      <c r="S27" s="369">
        <v>523.59099999999989</v>
      </c>
      <c r="T27" s="374">
        <v>776.77499999999986</v>
      </c>
      <c r="U27" s="19">
        <v>353.28900000000004</v>
      </c>
      <c r="V27" s="119">
        <v>400.40799999999996</v>
      </c>
      <c r="W27" s="375">
        <v>753.697</v>
      </c>
      <c r="X27" s="345">
        <f t="shared" si="10"/>
        <v>5.9930983170733048E-3</v>
      </c>
      <c r="Y27" s="323">
        <f t="shared" si="11"/>
        <v>7.9616321802904559E-3</v>
      </c>
      <c r="Z27" s="399">
        <f t="shared" si="12"/>
        <v>7.1916814306262761E-3</v>
      </c>
      <c r="AA27" s="323">
        <f t="shared" si="13"/>
        <v>8.695997417653872E-3</v>
      </c>
      <c r="AB27" s="323">
        <f t="shared" si="14"/>
        <v>6.325347878099079E-3</v>
      </c>
      <c r="AC27" s="399">
        <f t="shared" si="15"/>
        <v>7.2520546840391682E-3</v>
      </c>
      <c r="AE27" s="394">
        <f t="shared" si="7"/>
        <v>0.39538438447927232</v>
      </c>
      <c r="AF27" s="395">
        <f t="shared" si="7"/>
        <v>-0.23526569402453434</v>
      </c>
      <c r="AG27" s="386">
        <f t="shared" si="7"/>
        <v>-2.9710018988767486E-2</v>
      </c>
      <c r="AI27" s="27">
        <f t="shared" si="17"/>
        <v>2.9364199392266475</v>
      </c>
      <c r="AJ27" s="28">
        <f t="shared" si="17"/>
        <v>2.9003633825598527</v>
      </c>
      <c r="AK27" s="402">
        <f t="shared" si="17"/>
        <v>2.9120180844842327</v>
      </c>
      <c r="AL27" s="28">
        <f t="shared" si="17"/>
        <v>2.9998726309353985</v>
      </c>
      <c r="AM27" s="28">
        <f t="shared" si="17"/>
        <v>2.9563060202891274</v>
      </c>
      <c r="AN27" s="402">
        <f t="shared" si="17"/>
        <v>2.9765688558903678</v>
      </c>
      <c r="AO27" s="384">
        <f t="shared" si="16"/>
        <v>2.1608861478260591E-2</v>
      </c>
      <c r="AP27" s="385">
        <f t="shared" si="16"/>
        <v>1.928814784577091E-2</v>
      </c>
      <c r="AQ27" s="386">
        <f t="shared" si="16"/>
        <v>2.2167022845796681E-2</v>
      </c>
    </row>
    <row r="28" spans="1:43" ht="20.100000000000001" customHeight="1">
      <c r="A28" s="8" t="s">
        <v>217</v>
      </c>
      <c r="B28" s="19">
        <v>777.03</v>
      </c>
      <c r="C28" s="371">
        <v>2004.81</v>
      </c>
      <c r="D28" s="375">
        <v>2781.84</v>
      </c>
      <c r="E28" s="19">
        <v>515.46</v>
      </c>
      <c r="F28" s="369">
        <v>2583.2400000000002</v>
      </c>
      <c r="G28" s="377">
        <v>3098.7000000000003</v>
      </c>
      <c r="H28" s="345">
        <f t="shared" si="0"/>
        <v>4.9182998758382909E-3</v>
      </c>
      <c r="I28" s="323">
        <f t="shared" si="1"/>
        <v>9.594798848591591E-3</v>
      </c>
      <c r="J28" s="399">
        <f t="shared" si="2"/>
        <v>7.5812861729499352E-3</v>
      </c>
      <c r="K28" s="323">
        <f t="shared" si="3"/>
        <v>3.4222008324527099E-3</v>
      </c>
      <c r="L28" s="323">
        <f t="shared" si="4"/>
        <v>1.242556477074077E-2</v>
      </c>
      <c r="M28" s="399">
        <f t="shared" si="5"/>
        <v>8.6430430741352062E-3</v>
      </c>
      <c r="N28" s="394">
        <f t="shared" si="6"/>
        <v>-0.33662792942357433</v>
      </c>
      <c r="O28" s="395">
        <f t="shared" si="6"/>
        <v>0.28852110673829456</v>
      </c>
      <c r="P28" s="386">
        <f t="shared" si="6"/>
        <v>0.11390302821154348</v>
      </c>
      <c r="R28" s="401">
        <v>215.12200000000001</v>
      </c>
      <c r="S28" s="369">
        <v>391.24799999999999</v>
      </c>
      <c r="T28" s="374">
        <v>606.37</v>
      </c>
      <c r="U28" s="19">
        <v>177.90999999999997</v>
      </c>
      <c r="V28" s="119">
        <v>509.91499999999996</v>
      </c>
      <c r="W28" s="375">
        <v>687.82499999999993</v>
      </c>
      <c r="X28" s="345">
        <f t="shared" si="10"/>
        <v>5.0921357438283767E-3</v>
      </c>
      <c r="Y28" s="323">
        <f t="shared" si="11"/>
        <v>5.949247919223747E-3</v>
      </c>
      <c r="Z28" s="399">
        <f t="shared" si="12"/>
        <v>5.6140064614448914E-3</v>
      </c>
      <c r="AA28" s="323">
        <f t="shared" si="13"/>
        <v>4.3791482343769539E-3</v>
      </c>
      <c r="AB28" s="323">
        <f t="shared" si="14"/>
        <v>8.0552580449463843E-3</v>
      </c>
      <c r="AC28" s="399">
        <f t="shared" si="15"/>
        <v>6.6182358600992705E-3</v>
      </c>
      <c r="AE28" s="394">
        <f t="shared" si="7"/>
        <v>-0.17298091315625572</v>
      </c>
      <c r="AF28" s="395">
        <f t="shared" si="7"/>
        <v>0.3033037868564184</v>
      </c>
      <c r="AG28" s="386">
        <f t="shared" si="7"/>
        <v>0.13433217342546619</v>
      </c>
      <c r="AI28" s="27">
        <f t="shared" si="17"/>
        <v>2.7685160161126343</v>
      </c>
      <c r="AJ28" s="28">
        <f t="shared" si="17"/>
        <v>1.9515465305939217</v>
      </c>
      <c r="AK28" s="402">
        <f t="shared" si="17"/>
        <v>2.1797443418744429</v>
      </c>
      <c r="AL28" s="28">
        <f t="shared" si="17"/>
        <v>3.4514802312497568</v>
      </c>
      <c r="AM28" s="28">
        <f t="shared" si="17"/>
        <v>1.9739358325204004</v>
      </c>
      <c r="AN28" s="402">
        <f t="shared" si="17"/>
        <v>2.2197211733952944</v>
      </c>
      <c r="AO28" s="384">
        <f t="shared" si="16"/>
        <v>0.2466896384786299</v>
      </c>
      <c r="AP28" s="385">
        <f t="shared" si="16"/>
        <v>1.1472594465715802E-2</v>
      </c>
      <c r="AQ28" s="386">
        <f t="shared" si="16"/>
        <v>1.8340146939651629E-2</v>
      </c>
    </row>
    <row r="29" spans="1:43" ht="20.100000000000001" customHeight="1">
      <c r="A29" s="8" t="s">
        <v>202</v>
      </c>
      <c r="B29" s="19">
        <v>506.37999999999994</v>
      </c>
      <c r="C29" s="371">
        <v>1669.92</v>
      </c>
      <c r="D29" s="375">
        <v>2176.3000000000002</v>
      </c>
      <c r="E29" s="19">
        <v>321.27</v>
      </c>
      <c r="F29" s="369">
        <v>1350.86</v>
      </c>
      <c r="G29" s="377">
        <v>1672.1299999999999</v>
      </c>
      <c r="H29" s="345">
        <f t="shared" si="0"/>
        <v>3.2051898782891179E-3</v>
      </c>
      <c r="I29" s="323">
        <f t="shared" si="1"/>
        <v>7.9920523606925708E-3</v>
      </c>
      <c r="J29" s="399">
        <f t="shared" si="2"/>
        <v>5.9310215893764355E-3</v>
      </c>
      <c r="K29" s="323">
        <f t="shared" si="3"/>
        <v>2.1329501056184417E-3</v>
      </c>
      <c r="L29" s="323">
        <f t="shared" si="4"/>
        <v>6.497730921711832E-3</v>
      </c>
      <c r="M29" s="399">
        <f t="shared" si="5"/>
        <v>4.6639854182572377E-3</v>
      </c>
      <c r="N29" s="394">
        <f t="shared" si="6"/>
        <v>-0.36555551167107703</v>
      </c>
      <c r="O29" s="395">
        <f t="shared" si="6"/>
        <v>-0.19106304493628448</v>
      </c>
      <c r="P29" s="386">
        <f t="shared" si="6"/>
        <v>-0.23166383311124397</v>
      </c>
      <c r="R29" s="401">
        <v>132.43699999999998</v>
      </c>
      <c r="S29" s="369">
        <v>875.46300000000008</v>
      </c>
      <c r="T29" s="374">
        <v>1007.9000000000001</v>
      </c>
      <c r="U29" s="19">
        <v>99.525999999999996</v>
      </c>
      <c r="V29" s="119">
        <v>544.65099999999995</v>
      </c>
      <c r="W29" s="375">
        <v>644.17699999999991</v>
      </c>
      <c r="X29" s="345">
        <f t="shared" si="10"/>
        <v>3.1349056884251662E-3</v>
      </c>
      <c r="Y29" s="323">
        <f t="shared" si="11"/>
        <v>1.3312135604801505E-2</v>
      </c>
      <c r="Z29" s="399">
        <f t="shared" si="12"/>
        <v>9.3315254918454188E-3</v>
      </c>
      <c r="AA29" s="323">
        <f t="shared" si="13"/>
        <v>2.4497729592187108E-3</v>
      </c>
      <c r="AB29" s="323">
        <f t="shared" si="14"/>
        <v>8.6039915465089146E-3</v>
      </c>
      <c r="AC29" s="399">
        <f t="shared" si="15"/>
        <v>6.1982558378238179E-3</v>
      </c>
      <c r="AE29" s="394">
        <f t="shared" si="7"/>
        <v>-0.24850306183317344</v>
      </c>
      <c r="AF29" s="395">
        <f t="shared" si="7"/>
        <v>-0.37787090945019958</v>
      </c>
      <c r="AG29" s="386">
        <f t="shared" si="7"/>
        <v>-0.36087211032840577</v>
      </c>
      <c r="AI29" s="27">
        <f t="shared" si="17"/>
        <v>2.6153679055254946</v>
      </c>
      <c r="AJ29" s="28">
        <f t="shared" si="17"/>
        <v>5.2425445530324808</v>
      </c>
      <c r="AK29" s="402">
        <f t="shared" si="17"/>
        <v>4.6312548821394115</v>
      </c>
      <c r="AL29" s="28">
        <f t="shared" si="17"/>
        <v>3.0978927381952874</v>
      </c>
      <c r="AM29" s="28">
        <f t="shared" si="17"/>
        <v>4.0318833928016229</v>
      </c>
      <c r="AN29" s="402">
        <f t="shared" si="17"/>
        <v>3.8524337222584366</v>
      </c>
      <c r="AO29" s="384">
        <f t="shared" si="16"/>
        <v>0.18449596771848481</v>
      </c>
      <c r="AP29" s="385">
        <f t="shared" si="16"/>
        <v>-0.23093006611275566</v>
      </c>
      <c r="AQ29" s="386">
        <f t="shared" si="16"/>
        <v>-0.16816633497856587</v>
      </c>
    </row>
    <row r="30" spans="1:43" ht="20.100000000000001" customHeight="1">
      <c r="A30" s="8" t="s">
        <v>218</v>
      </c>
      <c r="B30" s="19">
        <v>2787.44</v>
      </c>
      <c r="C30" s="371">
        <v>1892.7199999999998</v>
      </c>
      <c r="D30" s="375">
        <v>4680.16</v>
      </c>
      <c r="E30" s="19">
        <v>1861.8799999999999</v>
      </c>
      <c r="F30" s="369">
        <v>1052.8799999999999</v>
      </c>
      <c r="G30" s="377">
        <v>2914.7599999999998</v>
      </c>
      <c r="H30" s="345">
        <f t="shared" si="0"/>
        <v>1.7643418923216202E-2</v>
      </c>
      <c r="I30" s="323">
        <f t="shared" si="1"/>
        <v>9.0583485101861407E-3</v>
      </c>
      <c r="J30" s="399">
        <f t="shared" si="2"/>
        <v>1.2754735101656948E-2</v>
      </c>
      <c r="K30" s="323">
        <f t="shared" si="3"/>
        <v>1.2361244880159567E-2</v>
      </c>
      <c r="L30" s="323">
        <f t="shared" si="4"/>
        <v>5.0644263157188412E-3</v>
      </c>
      <c r="M30" s="399">
        <f t="shared" si="5"/>
        <v>8.1299887794127647E-3</v>
      </c>
      <c r="N30" s="394">
        <f t="shared" si="6"/>
        <v>-0.33204660907499361</v>
      </c>
      <c r="O30" s="395">
        <f t="shared" si="6"/>
        <v>-0.44372120546092397</v>
      </c>
      <c r="P30" s="386">
        <f t="shared" si="6"/>
        <v>-0.37720932617688285</v>
      </c>
      <c r="R30" s="401">
        <v>571.76900000000001</v>
      </c>
      <c r="S30" s="369">
        <v>441.85999999999996</v>
      </c>
      <c r="T30" s="374">
        <v>1013.6289999999999</v>
      </c>
      <c r="U30" s="19">
        <v>366.61099999999999</v>
      </c>
      <c r="V30" s="119">
        <v>239.18599999999998</v>
      </c>
      <c r="W30" s="375">
        <v>605.79700000000003</v>
      </c>
      <c r="X30" s="345">
        <f t="shared" si="10"/>
        <v>1.3534298500911144E-2</v>
      </c>
      <c r="Y30" s="323">
        <f t="shared" si="11"/>
        <v>6.7188450435227897E-3</v>
      </c>
      <c r="Z30" s="399">
        <f t="shared" si="12"/>
        <v>9.3845667752493096E-3</v>
      </c>
      <c r="AA30" s="323">
        <f t="shared" si="13"/>
        <v>9.0239104791926799E-3</v>
      </c>
      <c r="AB30" s="323">
        <f t="shared" si="14"/>
        <v>3.7784825916839979E-3</v>
      </c>
      <c r="AC30" s="399">
        <f t="shared" si="15"/>
        <v>5.8289643867852408E-3</v>
      </c>
      <c r="AE30" s="394">
        <f t="shared" si="7"/>
        <v>-0.35881273731174657</v>
      </c>
      <c r="AF30" s="395">
        <f t="shared" si="7"/>
        <v>-0.45868374598289052</v>
      </c>
      <c r="AG30" s="386">
        <f t="shared" si="7"/>
        <v>-0.40234839374169434</v>
      </c>
      <c r="AI30" s="27">
        <f t="shared" si="17"/>
        <v>2.0512333897769999</v>
      </c>
      <c r="AJ30" s="28">
        <f t="shared" si="17"/>
        <v>2.3345238598419207</v>
      </c>
      <c r="AK30" s="402">
        <f t="shared" si="17"/>
        <v>2.1657998871833439</v>
      </c>
      <c r="AL30" s="28">
        <f t="shared" si="17"/>
        <v>1.96903667261048</v>
      </c>
      <c r="AM30" s="28">
        <f t="shared" si="17"/>
        <v>2.2717308715143227</v>
      </c>
      <c r="AN30" s="402">
        <f t="shared" si="17"/>
        <v>2.0783769504178733</v>
      </c>
      <c r="AO30" s="384">
        <f t="shared" si="16"/>
        <v>-4.0071850222492676E-2</v>
      </c>
      <c r="AP30" s="385">
        <f t="shared" si="16"/>
        <v>-2.6897556888473992E-2</v>
      </c>
      <c r="AQ30" s="386">
        <f t="shared" si="16"/>
        <v>-4.0365195918061252E-2</v>
      </c>
    </row>
    <row r="31" spans="1:43" ht="20.100000000000001" customHeight="1">
      <c r="A31" s="8" t="s">
        <v>193</v>
      </c>
      <c r="B31" s="19">
        <v>534.11000000000013</v>
      </c>
      <c r="C31" s="371">
        <v>1850.25</v>
      </c>
      <c r="D31" s="375">
        <v>2384.36</v>
      </c>
      <c r="E31" s="19">
        <v>443.65000000000003</v>
      </c>
      <c r="F31" s="369">
        <v>1362.06</v>
      </c>
      <c r="G31" s="377">
        <v>1805.71</v>
      </c>
      <c r="H31" s="345">
        <f t="shared" si="0"/>
        <v>3.3807100712765145E-3</v>
      </c>
      <c r="I31" s="323">
        <f t="shared" si="1"/>
        <v>8.8550917890506294E-3</v>
      </c>
      <c r="J31" s="399">
        <f t="shared" si="2"/>
        <v>6.4980428419085592E-3</v>
      </c>
      <c r="K31" s="323">
        <f t="shared" si="3"/>
        <v>2.9454456200629434E-3</v>
      </c>
      <c r="L31" s="323">
        <f t="shared" si="4"/>
        <v>6.5516037037345234E-3</v>
      </c>
      <c r="M31" s="399">
        <f t="shared" si="5"/>
        <v>5.0365731788803965E-3</v>
      </c>
      <c r="N31" s="394">
        <f t="shared" si="6"/>
        <v>-0.16936586096496989</v>
      </c>
      <c r="O31" s="395">
        <f t="shared" si="6"/>
        <v>-0.26385083096878803</v>
      </c>
      <c r="P31" s="386">
        <f t="shared" si="6"/>
        <v>-0.24268566827156976</v>
      </c>
      <c r="R31" s="401">
        <v>143.93</v>
      </c>
      <c r="S31" s="369">
        <v>555.14</v>
      </c>
      <c r="T31" s="374">
        <v>699.06999999999994</v>
      </c>
      <c r="U31" s="19">
        <v>214.76100000000002</v>
      </c>
      <c r="V31" s="119">
        <v>319.68900000000002</v>
      </c>
      <c r="W31" s="375">
        <v>534.45000000000005</v>
      </c>
      <c r="X31" s="345">
        <f t="shared" si="10"/>
        <v>3.4069555768783213E-3</v>
      </c>
      <c r="Y31" s="323">
        <f t="shared" si="11"/>
        <v>8.4413606967393331E-3</v>
      </c>
      <c r="Z31" s="399">
        <f t="shared" si="12"/>
        <v>6.4722586819966031E-3</v>
      </c>
      <c r="AA31" s="323">
        <f t="shared" si="13"/>
        <v>5.2862135572088655E-3</v>
      </c>
      <c r="AB31" s="323">
        <f t="shared" si="14"/>
        <v>5.0502091311902279E-3</v>
      </c>
      <c r="AC31" s="399">
        <f t="shared" si="15"/>
        <v>5.1424652425108948E-3</v>
      </c>
      <c r="AE31" s="394">
        <f t="shared" si="7"/>
        <v>0.49212117001320094</v>
      </c>
      <c r="AF31" s="395">
        <f t="shared" si="7"/>
        <v>-0.42412904852829914</v>
      </c>
      <c r="AG31" s="386">
        <f t="shared" si="7"/>
        <v>-0.23548428626603904</v>
      </c>
      <c r="AI31" s="27">
        <f t="shared" si="17"/>
        <v>2.6947632510157078</v>
      </c>
      <c r="AJ31" s="28">
        <f t="shared" si="17"/>
        <v>3.0003513038778546</v>
      </c>
      <c r="AK31" s="402">
        <f t="shared" si="17"/>
        <v>2.931897867771645</v>
      </c>
      <c r="AL31" s="28">
        <f t="shared" si="17"/>
        <v>4.8407753860024796</v>
      </c>
      <c r="AM31" s="28">
        <f t="shared" si="17"/>
        <v>2.3470992467292193</v>
      </c>
      <c r="AN31" s="402">
        <f t="shared" si="17"/>
        <v>2.9597775944088478</v>
      </c>
      <c r="AO31" s="384">
        <f t="shared" si="16"/>
        <v>0.79636388620703458</v>
      </c>
      <c r="AP31" s="385">
        <f t="shared" si="16"/>
        <v>-0.21772518981504888</v>
      </c>
      <c r="AQ31" s="386">
        <f t="shared" si="16"/>
        <v>9.5091056696297895E-3</v>
      </c>
    </row>
    <row r="32" spans="1:43" ht="20.100000000000001" customHeight="1" thickBot="1">
      <c r="A32" s="8" t="s">
        <v>17</v>
      </c>
      <c r="B32" s="19">
        <f>B33-SUM(B7:B31)</f>
        <v>8387.0300000001444</v>
      </c>
      <c r="C32" s="371">
        <f t="shared" ref="C32:G32" si="18">C33-SUM(C7:C31)</f>
        <v>15624.830000000016</v>
      </c>
      <c r="D32" s="376">
        <f t="shared" si="18"/>
        <v>24011.859999999928</v>
      </c>
      <c r="E32" s="21">
        <f t="shared" si="18"/>
        <v>8572.2799999999988</v>
      </c>
      <c r="F32" s="119">
        <f t="shared" si="18"/>
        <v>11911.909999999945</v>
      </c>
      <c r="G32" s="375">
        <f t="shared" si="18"/>
        <v>20484.189999999944</v>
      </c>
      <c r="H32" s="345">
        <f t="shared" si="0"/>
        <v>5.3086661528708966E-2</v>
      </c>
      <c r="I32" s="323">
        <f t="shared" si="1"/>
        <v>7.4778707654809942E-2</v>
      </c>
      <c r="J32" s="400">
        <f t="shared" si="2"/>
        <v>6.5438983624079405E-2</v>
      </c>
      <c r="K32" s="323">
        <f t="shared" si="3"/>
        <v>5.6912396213125577E-2</v>
      </c>
      <c r="L32" s="323">
        <f t="shared" si="4"/>
        <v>5.7297118830706394E-2</v>
      </c>
      <c r="M32" s="399">
        <f t="shared" si="5"/>
        <v>5.7135487949388185E-2</v>
      </c>
      <c r="N32" s="396">
        <f t="shared" si="6"/>
        <v>2.2087675851863092E-2</v>
      </c>
      <c r="O32" s="397">
        <f t="shared" si="6"/>
        <v>-0.23762946540858795</v>
      </c>
      <c r="P32" s="388">
        <f t="shared" si="6"/>
        <v>-0.14691365017120683</v>
      </c>
      <c r="R32" s="19">
        <f t="shared" ref="R32:W32" si="19">R33-SUM(R7:R31)</f>
        <v>2415.5219999999899</v>
      </c>
      <c r="S32" s="119">
        <f t="shared" si="19"/>
        <v>4793.0330000000176</v>
      </c>
      <c r="T32" s="375">
        <f t="shared" si="19"/>
        <v>7208.5549999999494</v>
      </c>
      <c r="U32" s="119">
        <f t="shared" si="19"/>
        <v>2418.4560000000201</v>
      </c>
      <c r="V32" s="123">
        <f t="shared" si="19"/>
        <v>4046.2969999999987</v>
      </c>
      <c r="W32" s="376">
        <f t="shared" si="19"/>
        <v>6464.7530000000261</v>
      </c>
      <c r="X32" s="345">
        <f t="shared" si="10"/>
        <v>5.7177629048650327E-2</v>
      </c>
      <c r="Y32" s="323">
        <f t="shared" si="11"/>
        <v>7.2882012437177596E-2</v>
      </c>
      <c r="Z32" s="399">
        <f t="shared" si="12"/>
        <v>6.6739572122104657E-2</v>
      </c>
      <c r="AA32" s="323">
        <f t="shared" si="13"/>
        <v>5.9528847857447255E-2</v>
      </c>
      <c r="AB32" s="323">
        <f t="shared" si="14"/>
        <v>6.3920391558382098E-2</v>
      </c>
      <c r="AC32" s="399">
        <f t="shared" si="15"/>
        <v>6.220370025992733E-2</v>
      </c>
      <c r="AE32" s="396">
        <f t="shared" si="7"/>
        <v>1.2146442880794387E-3</v>
      </c>
      <c r="AF32" s="397">
        <f t="shared" si="7"/>
        <v>-0.15579613159350586</v>
      </c>
      <c r="AG32" s="388">
        <f t="shared" si="7"/>
        <v>-0.10318323159078741</v>
      </c>
      <c r="AI32" s="27">
        <f t="shared" si="17"/>
        <v>2.8800683913136691</v>
      </c>
      <c r="AJ32" s="28">
        <f t="shared" si="17"/>
        <v>3.0675744952105162</v>
      </c>
      <c r="AK32" s="402">
        <f t="shared" si="17"/>
        <v>3.0020810549453358</v>
      </c>
      <c r="AL32" s="28">
        <f t="shared" si="17"/>
        <v>2.8212517556589618</v>
      </c>
      <c r="AM32" s="28">
        <f t="shared" si="17"/>
        <v>3.3968498754607928</v>
      </c>
      <c r="AN32" s="402">
        <f t="shared" si="17"/>
        <v>3.1559719959637378</v>
      </c>
      <c r="AO32" s="387">
        <f t="shared" si="16"/>
        <v>-2.0421957975754735E-2</v>
      </c>
      <c r="AP32" s="385">
        <f t="shared" si="16"/>
        <v>0.10734063044414498</v>
      </c>
      <c r="AQ32" s="386">
        <f t="shared" si="16"/>
        <v>5.1261421061532302E-2</v>
      </c>
    </row>
    <row r="33" spans="1:43" ht="25.5" customHeight="1" thickBot="1">
      <c r="A33" s="12" t="s">
        <v>18</v>
      </c>
      <c r="B33" s="17">
        <v>157987.52000000011</v>
      </c>
      <c r="C33" s="372">
        <v>208947.58000000005</v>
      </c>
      <c r="D33" s="18">
        <v>366935.0999999998</v>
      </c>
      <c r="E33" s="17">
        <v>150622.37</v>
      </c>
      <c r="F33" s="373">
        <v>207897.19</v>
      </c>
      <c r="G33" s="378">
        <v>358519.55999999982</v>
      </c>
      <c r="H33" s="334">
        <f>SUM(H7:H32)</f>
        <v>1.0000000000000002</v>
      </c>
      <c r="I33" s="338">
        <f t="shared" ref="I33:M33" si="20">SUM(I7:I32)</f>
        <v>0.99999999999999989</v>
      </c>
      <c r="J33" s="335">
        <f t="shared" si="20"/>
        <v>1.0000000000000004</v>
      </c>
      <c r="K33" s="338">
        <f t="shared" si="20"/>
        <v>1.0000000000000004</v>
      </c>
      <c r="L33" s="338">
        <f t="shared" si="20"/>
        <v>0.99999999999999978</v>
      </c>
      <c r="M33" s="335">
        <f t="shared" si="20"/>
        <v>1.0000000000000002</v>
      </c>
      <c r="N33" s="389">
        <f t="shared" si="6"/>
        <v>-4.6618555693513676E-2</v>
      </c>
      <c r="O33" s="390">
        <f t="shared" si="6"/>
        <v>-5.027050325254032E-3</v>
      </c>
      <c r="P33" s="391">
        <f t="shared" si="6"/>
        <v>-2.2934682454744677E-2</v>
      </c>
      <c r="R33" s="17">
        <v>42245.927999999993</v>
      </c>
      <c r="S33" s="372">
        <v>65764.27900000001</v>
      </c>
      <c r="T33" s="18">
        <v>108010.20699999995</v>
      </c>
      <c r="U33" s="17">
        <v>40626.62200000001</v>
      </c>
      <c r="V33" s="373">
        <v>63302.131000000008</v>
      </c>
      <c r="W33" s="378">
        <v>103928.75300000004</v>
      </c>
      <c r="X33" s="334">
        <f t="shared" ref="X33:AC33" si="21">SUM(X7:X32)</f>
        <v>1</v>
      </c>
      <c r="Y33" s="338">
        <f t="shared" si="21"/>
        <v>1</v>
      </c>
      <c r="Z33" s="335">
        <f t="shared" si="21"/>
        <v>1.0000000000000004</v>
      </c>
      <c r="AA33" s="338">
        <f t="shared" si="21"/>
        <v>1.0000000000000002</v>
      </c>
      <c r="AB33" s="338">
        <f t="shared" si="21"/>
        <v>1</v>
      </c>
      <c r="AC33" s="335">
        <f t="shared" si="21"/>
        <v>1.0000000000000002</v>
      </c>
      <c r="AE33" s="389">
        <f t="shared" si="7"/>
        <v>-3.8330463470940504E-2</v>
      </c>
      <c r="AF33" s="390">
        <f t="shared" si="7"/>
        <v>-3.7438987204588693E-2</v>
      </c>
      <c r="AG33" s="391">
        <f t="shared" si="7"/>
        <v>-3.7787669456090502E-2</v>
      </c>
      <c r="AI33" s="403">
        <f t="shared" si="17"/>
        <v>2.6740041238700352</v>
      </c>
      <c r="AJ33" s="404">
        <f t="shared" si="17"/>
        <v>3.1474056315942973</v>
      </c>
      <c r="AK33" s="405">
        <f t="shared" si="17"/>
        <v>2.943577951523308</v>
      </c>
      <c r="AL33" s="404">
        <f t="shared" si="17"/>
        <v>2.6972502158875877</v>
      </c>
      <c r="AM33" s="404">
        <f t="shared" si="17"/>
        <v>3.0448767008346773</v>
      </c>
      <c r="AN33" s="405">
        <f t="shared" si="17"/>
        <v>2.8988307639337751</v>
      </c>
      <c r="AO33" s="389">
        <f t="shared" si="16"/>
        <v>8.6933643108631185E-3</v>
      </c>
      <c r="AP33" s="390">
        <f t="shared" si="16"/>
        <v>-3.2575696545247855E-2</v>
      </c>
      <c r="AQ33" s="391">
        <f t="shared" si="16"/>
        <v>-1.520163159476586E-2</v>
      </c>
    </row>
    <row r="36" spans="1:43" ht="15.75" thickBot="1"/>
    <row r="37" spans="1:43">
      <c r="A37" s="484" t="s">
        <v>2</v>
      </c>
      <c r="B37" s="431" t="s">
        <v>136</v>
      </c>
      <c r="C37" s="493"/>
      <c r="D37" s="493"/>
      <c r="E37" s="493"/>
      <c r="F37" s="493"/>
      <c r="G37" s="508"/>
      <c r="H37" s="493" t="s">
        <v>138</v>
      </c>
      <c r="I37" s="493"/>
      <c r="J37" s="493"/>
      <c r="K37" s="493"/>
      <c r="L37" s="493"/>
      <c r="M37" s="508"/>
      <c r="N37" s="509" t="s">
        <v>156</v>
      </c>
      <c r="O37" s="487"/>
      <c r="P37" s="510"/>
      <c r="R37" s="494" t="s">
        <v>137</v>
      </c>
      <c r="S37" s="493"/>
      <c r="T37" s="493"/>
      <c r="U37" s="493"/>
      <c r="V37" s="493"/>
      <c r="W37" s="508"/>
      <c r="X37" s="493" t="s">
        <v>139</v>
      </c>
      <c r="Y37" s="493"/>
      <c r="Z37" s="493"/>
      <c r="AA37" s="493"/>
      <c r="AB37" s="493"/>
      <c r="AC37" s="432"/>
      <c r="AE37" s="487" t="s">
        <v>156</v>
      </c>
      <c r="AF37" s="487"/>
      <c r="AG37" s="487"/>
      <c r="AI37" s="502" t="s">
        <v>142</v>
      </c>
      <c r="AJ37" s="503"/>
      <c r="AK37" s="503"/>
      <c r="AL37" s="503"/>
      <c r="AM37" s="503"/>
      <c r="AN37" s="504"/>
      <c r="AO37" s="487" t="s">
        <v>156</v>
      </c>
      <c r="AP37" s="487"/>
      <c r="AQ37" s="487"/>
    </row>
    <row r="38" spans="1:43" ht="15" customHeight="1">
      <c r="A38" s="485"/>
      <c r="B38" s="513" t="str">
        <f>B5</f>
        <v>jan-mar 2025</v>
      </c>
      <c r="C38" s="489"/>
      <c r="D38" s="490"/>
      <c r="E38" s="514" t="str">
        <f>E5</f>
        <v>jan-mar 2026</v>
      </c>
      <c r="F38" s="497"/>
      <c r="G38" s="511"/>
      <c r="H38" s="515" t="str">
        <f>B38</f>
        <v>jan-mar 2025</v>
      </c>
      <c r="I38" s="489"/>
      <c r="J38" s="490"/>
      <c r="K38" s="513" t="str">
        <f>E38</f>
        <v>jan-mar 2026</v>
      </c>
      <c r="L38" s="489"/>
      <c r="M38" s="490"/>
      <c r="N38" s="495" t="s">
        <v>140</v>
      </c>
      <c r="O38" s="489"/>
      <c r="P38" s="499"/>
      <c r="R38" s="522" t="str">
        <f>H38</f>
        <v>jan-mar 2025</v>
      </c>
      <c r="S38" s="489"/>
      <c r="T38" s="490"/>
      <c r="U38" s="523" t="str">
        <f>K38</f>
        <v>jan-mar 2026</v>
      </c>
      <c r="V38" s="497"/>
      <c r="W38" s="511"/>
      <c r="X38" s="515" t="str">
        <f>R38</f>
        <v>jan-mar 2025</v>
      </c>
      <c r="Y38" s="489"/>
      <c r="Z38" s="490"/>
      <c r="AA38" s="513" t="str">
        <f>U38</f>
        <v>jan-mar 2026</v>
      </c>
      <c r="AB38" s="489"/>
      <c r="AC38" s="499"/>
      <c r="AE38" s="488" t="s">
        <v>141</v>
      </c>
      <c r="AF38" s="489"/>
      <c r="AG38" s="499"/>
      <c r="AI38" s="505" t="str">
        <f>X38</f>
        <v>jan-mar 2025</v>
      </c>
      <c r="AJ38" s="506"/>
      <c r="AK38" s="507"/>
      <c r="AL38" s="506" t="str">
        <f>AA38</f>
        <v>jan-mar 2026</v>
      </c>
      <c r="AM38" s="506"/>
      <c r="AN38" s="507"/>
      <c r="AO38" s="489" t="s">
        <v>142</v>
      </c>
      <c r="AP38" s="489"/>
      <c r="AQ38" s="499"/>
    </row>
    <row r="39" spans="1:43" ht="18.75" customHeight="1" thickBot="1">
      <c r="A39" s="48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186</v>
      </c>
      <c r="B40" s="39">
        <v>21455.87</v>
      </c>
      <c r="C40" s="370">
        <v>13836.38</v>
      </c>
      <c r="D40" s="375">
        <v>35292.25</v>
      </c>
      <c r="E40" s="39">
        <v>22154.270000000004</v>
      </c>
      <c r="F40" s="379">
        <v>15946.560000000001</v>
      </c>
      <c r="G40" s="377">
        <v>38100.83</v>
      </c>
      <c r="H40" s="345">
        <f>B40/$B$63</f>
        <v>0.31637361331348807</v>
      </c>
      <c r="I40" s="323">
        <f>C40/$C$63</f>
        <v>0.16926645510164212</v>
      </c>
      <c r="J40" s="398">
        <f>D40/$D$63</f>
        <v>0.23597175820782018</v>
      </c>
      <c r="K40" s="323">
        <f>E40/$E$63</f>
        <v>0.36500427046826217</v>
      </c>
      <c r="L40" s="323">
        <f>F40/$F$63</f>
        <v>0.20659730409443705</v>
      </c>
      <c r="M40" s="399">
        <f>G40/$G$63</f>
        <v>0.27632805009479078</v>
      </c>
      <c r="N40" s="392">
        <f t="shared" ref="N40:P63" si="22">(E40-B40)/B40</f>
        <v>3.2550532791259697E-2</v>
      </c>
      <c r="O40" s="393">
        <f t="shared" si="22"/>
        <v>0.15250954368122313</v>
      </c>
      <c r="P40" s="382">
        <f t="shared" si="22"/>
        <v>7.9580644475770221E-2</v>
      </c>
      <c r="R40" s="401">
        <v>4843.2930000000006</v>
      </c>
      <c r="S40" s="369">
        <v>3409.6499999999996</v>
      </c>
      <c r="T40" s="374">
        <v>8252.9429999999993</v>
      </c>
      <c r="U40" s="39">
        <v>4817.7619999999997</v>
      </c>
      <c r="V40" s="112">
        <v>4133.4430000000011</v>
      </c>
      <c r="W40" s="380">
        <v>8951.2050000000017</v>
      </c>
      <c r="X40" s="345">
        <f>R40/$R$63</f>
        <v>0.30184963487627564</v>
      </c>
      <c r="Y40" s="323">
        <f>S40/$S$63</f>
        <v>0.15587059072377871</v>
      </c>
      <c r="Z40" s="398">
        <f>T40/$T$63</f>
        <v>0.21763940964539802</v>
      </c>
      <c r="AA40" s="323">
        <f>U40/$U$63</f>
        <v>0.32786222790871483</v>
      </c>
      <c r="AB40" s="323">
        <f>V40/$V$63</f>
        <v>0.20922255198645984</v>
      </c>
      <c r="AC40" s="399">
        <f>W40/$W$63</f>
        <v>0.25982670933598317</v>
      </c>
      <c r="AE40" s="392">
        <f t="shared" ref="AE40:AG63" si="23">(U40-R40)/R40</f>
        <v>-5.2714134783918409E-3</v>
      </c>
      <c r="AF40" s="393">
        <f t="shared" si="23"/>
        <v>0.21227779977417083</v>
      </c>
      <c r="AG40" s="382">
        <f t="shared" si="23"/>
        <v>8.4607636330458424E-2</v>
      </c>
      <c r="AI40" s="27">
        <f t="shared" ref="AI40:AN63" si="24">(R40/B40)*10</f>
        <v>2.2573277149796307</v>
      </c>
      <c r="AJ40" s="28">
        <f t="shared" si="24"/>
        <v>2.4642644969276644</v>
      </c>
      <c r="AK40" s="406">
        <f t="shared" si="24"/>
        <v>2.338457593380983</v>
      </c>
      <c r="AL40" s="28">
        <f t="shared" si="24"/>
        <v>2.1746426309691085</v>
      </c>
      <c r="AM40" s="28">
        <f t="shared" si="24"/>
        <v>2.5920593532398217</v>
      </c>
      <c r="AN40" s="402">
        <f t="shared" si="24"/>
        <v>2.3493464578068251</v>
      </c>
      <c r="AO40" s="383">
        <f t="shared" ref="AO40:AQ51" si="25">(AL40-AI40)/AI40</f>
        <v>-3.6629632224786789E-2</v>
      </c>
      <c r="AP40" s="381">
        <f t="shared" si="25"/>
        <v>5.1859228776572612E-2</v>
      </c>
      <c r="AQ40" s="382">
        <f t="shared" si="25"/>
        <v>4.6564301429553468E-3</v>
      </c>
    </row>
    <row r="41" spans="1:43" ht="19.5" customHeight="1">
      <c r="A41" s="8" t="s">
        <v>187</v>
      </c>
      <c r="B41" s="19">
        <v>14828.329999999998</v>
      </c>
      <c r="C41" s="371">
        <v>10536.630000000001</v>
      </c>
      <c r="D41" s="375">
        <v>25364.959999999999</v>
      </c>
      <c r="E41" s="19">
        <v>10879.490000000002</v>
      </c>
      <c r="F41" s="369">
        <v>12045.73</v>
      </c>
      <c r="G41" s="377">
        <v>22925.22</v>
      </c>
      <c r="H41" s="345">
        <f t="shared" ref="H41:H62" si="26">B41/$B$63</f>
        <v>0.21864843241056151</v>
      </c>
      <c r="I41" s="323">
        <f t="shared" ref="I41:I62" si="27">C41/$C$63</f>
        <v>0.12889917802327022</v>
      </c>
      <c r="J41" s="399">
        <f t="shared" ref="J41:J62" si="28">D41/$D$63</f>
        <v>0.16959571033501775</v>
      </c>
      <c r="K41" s="323">
        <f t="shared" ref="K41:K62" si="29">E41/$E$63</f>
        <v>0.17924582080640677</v>
      </c>
      <c r="L41" s="323">
        <f t="shared" ref="L41:L62" si="30">F41/$F$63</f>
        <v>0.15605969838319256</v>
      </c>
      <c r="M41" s="399">
        <f t="shared" ref="M41:M62" si="31">G41/$G$63</f>
        <v>0.16626622938644905</v>
      </c>
      <c r="N41" s="394">
        <f t="shared" si="22"/>
        <v>-0.26630375773940806</v>
      </c>
      <c r="O41" s="395">
        <f t="shared" si="22"/>
        <v>0.14322416180505518</v>
      </c>
      <c r="P41" s="386">
        <f t="shared" si="22"/>
        <v>-9.6185446379572367E-2</v>
      </c>
      <c r="R41" s="401">
        <v>3195.4590000000007</v>
      </c>
      <c r="S41" s="369">
        <v>3268.576</v>
      </c>
      <c r="T41" s="374">
        <v>6464.0350000000008</v>
      </c>
      <c r="U41" s="19">
        <v>2495.6620000000003</v>
      </c>
      <c r="V41" s="119">
        <v>3591.3559999999998</v>
      </c>
      <c r="W41" s="375">
        <v>6087.018</v>
      </c>
      <c r="X41" s="345">
        <f t="shared" ref="X41:X62" si="32">R41/$R$63</f>
        <v>0.19915130726390268</v>
      </c>
      <c r="Y41" s="323">
        <f t="shared" ref="Y41:Y62" si="33">S41/$S$63</f>
        <v>0.14942145731836576</v>
      </c>
      <c r="Z41" s="399">
        <f t="shared" ref="Z41:Z62" si="34">T41/$T$63</f>
        <v>0.17046388922438827</v>
      </c>
      <c r="AA41" s="323">
        <f t="shared" ref="AA41:AA62" si="35">U41/$U$63</f>
        <v>0.16983680460494294</v>
      </c>
      <c r="AB41" s="323">
        <f t="shared" ref="AB41:AB62" si="36">V41/$V$63</f>
        <v>0.18178372543467616</v>
      </c>
      <c r="AC41" s="399">
        <f t="shared" ref="AC41:AC62" si="37">W41/$W$63</f>
        <v>0.17668792711248343</v>
      </c>
      <c r="AE41" s="394">
        <f t="shared" si="23"/>
        <v>-0.21899733340343291</v>
      </c>
      <c r="AF41" s="395">
        <f t="shared" si="23"/>
        <v>9.8752484262259688E-2</v>
      </c>
      <c r="AG41" s="386">
        <f t="shared" si="23"/>
        <v>-5.8325333943891187E-2</v>
      </c>
      <c r="AI41" s="27">
        <f t="shared" si="24"/>
        <v>2.1549689007460726</v>
      </c>
      <c r="AJ41" s="28">
        <f t="shared" si="24"/>
        <v>3.102107599868269</v>
      </c>
      <c r="AK41" s="402">
        <f t="shared" si="24"/>
        <v>2.5484112728740755</v>
      </c>
      <c r="AL41" s="28">
        <f t="shared" si="24"/>
        <v>2.2939145125368925</v>
      </c>
      <c r="AM41" s="28">
        <f t="shared" si="24"/>
        <v>2.9814349151109978</v>
      </c>
      <c r="AN41" s="402">
        <f t="shared" si="24"/>
        <v>2.6551623059669653</v>
      </c>
      <c r="AO41" s="384">
        <f t="shared" si="25"/>
        <v>6.4476852423585071E-2</v>
      </c>
      <c r="AP41" s="385">
        <f t="shared" si="25"/>
        <v>-3.8900225370130805E-2</v>
      </c>
      <c r="AQ41" s="386">
        <f t="shared" si="25"/>
        <v>4.1889248501281715E-2</v>
      </c>
    </row>
    <row r="42" spans="1:43" ht="19.5" customHeight="1">
      <c r="A42" s="8" t="s">
        <v>192</v>
      </c>
      <c r="B42" s="19">
        <v>4486.0300000000007</v>
      </c>
      <c r="C42" s="371">
        <v>11903.789999999999</v>
      </c>
      <c r="D42" s="375">
        <v>16389.82</v>
      </c>
      <c r="E42" s="19">
        <v>3450.13</v>
      </c>
      <c r="F42" s="369">
        <v>11827.300000000001</v>
      </c>
      <c r="G42" s="377">
        <v>15277.43</v>
      </c>
      <c r="H42" s="345">
        <f t="shared" si="26"/>
        <v>6.6147936230630935E-2</v>
      </c>
      <c r="I42" s="323">
        <f t="shared" si="27"/>
        <v>0.14562424099181842</v>
      </c>
      <c r="J42" s="399">
        <f t="shared" si="28"/>
        <v>0.10958594711614293</v>
      </c>
      <c r="K42" s="323">
        <f t="shared" si="29"/>
        <v>5.6842865220594729E-2</v>
      </c>
      <c r="L42" s="323">
        <f t="shared" si="30"/>
        <v>0.15322980597170396</v>
      </c>
      <c r="M42" s="399">
        <f t="shared" si="31"/>
        <v>0.11080027501657207</v>
      </c>
      <c r="N42" s="394">
        <f t="shared" si="22"/>
        <v>-0.23091686858982227</v>
      </c>
      <c r="O42" s="395">
        <f t="shared" si="22"/>
        <v>-6.4256845928899933E-3</v>
      </c>
      <c r="P42" s="386">
        <f t="shared" si="22"/>
        <v>-6.7870788086751371E-2</v>
      </c>
      <c r="R42" s="401">
        <v>1220.337</v>
      </c>
      <c r="S42" s="369">
        <v>2943.7499999999995</v>
      </c>
      <c r="T42" s="374">
        <v>4164.0869999999995</v>
      </c>
      <c r="U42" s="19">
        <v>1210.3510000000001</v>
      </c>
      <c r="V42" s="119">
        <v>2475.279</v>
      </c>
      <c r="W42" s="375">
        <v>3685.63</v>
      </c>
      <c r="X42" s="345">
        <f t="shared" si="32"/>
        <v>7.6055336292066067E-2</v>
      </c>
      <c r="Y42" s="323">
        <f t="shared" si="33"/>
        <v>0.13457218525160164</v>
      </c>
      <c r="Z42" s="399">
        <f t="shared" si="34"/>
        <v>0.10981166795797287</v>
      </c>
      <c r="AA42" s="323">
        <f t="shared" si="35"/>
        <v>8.2367783093382566E-2</v>
      </c>
      <c r="AB42" s="323">
        <f t="shared" si="36"/>
        <v>0.12529123765792638</v>
      </c>
      <c r="AC42" s="399">
        <f t="shared" si="37"/>
        <v>0.10698281569129289</v>
      </c>
      <c r="AE42" s="394">
        <f t="shared" si="23"/>
        <v>-8.182985519573591E-3</v>
      </c>
      <c r="AF42" s="395">
        <f t="shared" si="23"/>
        <v>-0.1591408917197451</v>
      </c>
      <c r="AG42" s="386">
        <f t="shared" si="23"/>
        <v>-0.11490081739406489</v>
      </c>
      <c r="AI42" s="27">
        <f t="shared" si="24"/>
        <v>2.7203050358557563</v>
      </c>
      <c r="AJ42" s="28">
        <f t="shared" si="24"/>
        <v>2.4729518917924458</v>
      </c>
      <c r="AK42" s="402">
        <f t="shared" si="24"/>
        <v>2.5406545038322563</v>
      </c>
      <c r="AL42" s="28">
        <f t="shared" si="24"/>
        <v>3.5081315776506972</v>
      </c>
      <c r="AM42" s="28">
        <f t="shared" si="24"/>
        <v>2.0928521302410523</v>
      </c>
      <c r="AN42" s="402">
        <f t="shared" si="24"/>
        <v>2.4124672801642686</v>
      </c>
      <c r="AO42" s="384">
        <f t="shared" si="25"/>
        <v>0.28960963252678223</v>
      </c>
      <c r="AP42" s="385">
        <f t="shared" si="25"/>
        <v>-0.15370285318243268</v>
      </c>
      <c r="AQ42" s="386">
        <f t="shared" si="25"/>
        <v>-5.0454409867470566E-2</v>
      </c>
    </row>
    <row r="43" spans="1:43" ht="19.5" customHeight="1">
      <c r="A43" s="8" t="s">
        <v>179</v>
      </c>
      <c r="B43" s="19">
        <v>7307.9299999999994</v>
      </c>
      <c r="C43" s="371">
        <v>8574</v>
      </c>
      <c r="D43" s="375">
        <v>15881.93</v>
      </c>
      <c r="E43" s="19">
        <v>6147.7700000000013</v>
      </c>
      <c r="F43" s="369">
        <v>8392.1999999999989</v>
      </c>
      <c r="G43" s="377">
        <v>14539.970000000001</v>
      </c>
      <c r="H43" s="345">
        <f t="shared" si="26"/>
        <v>0.10775774741094343</v>
      </c>
      <c r="I43" s="323">
        <f t="shared" si="27"/>
        <v>0.10488947152661893</v>
      </c>
      <c r="J43" s="399">
        <f t="shared" si="28"/>
        <v>0.10619008269049227</v>
      </c>
      <c r="K43" s="323">
        <f t="shared" si="29"/>
        <v>0.1012880272677307</v>
      </c>
      <c r="L43" s="323">
        <f t="shared" si="30"/>
        <v>0.10872601334841711</v>
      </c>
      <c r="M43" s="399">
        <f t="shared" si="31"/>
        <v>0.10545181190375001</v>
      </c>
      <c r="N43" s="394">
        <f t="shared" si="22"/>
        <v>-0.15875357317325126</v>
      </c>
      <c r="O43" s="395">
        <f t="shared" si="22"/>
        <v>-2.1203638908327629E-2</v>
      </c>
      <c r="P43" s="386">
        <f t="shared" si="22"/>
        <v>-8.4496027875705232E-2</v>
      </c>
      <c r="R43" s="401">
        <v>1904.2840000000001</v>
      </c>
      <c r="S43" s="369">
        <v>2023.2700000000002</v>
      </c>
      <c r="T43" s="374">
        <v>3927.5540000000001</v>
      </c>
      <c r="U43" s="19">
        <v>1609.2099999999998</v>
      </c>
      <c r="V43" s="119">
        <v>1952.0229999999999</v>
      </c>
      <c r="W43" s="375">
        <v>3561.2329999999997</v>
      </c>
      <c r="X43" s="345">
        <f t="shared" si="32"/>
        <v>0.11868111842515694</v>
      </c>
      <c r="Y43" s="323">
        <f t="shared" si="33"/>
        <v>9.2492862931297881E-2</v>
      </c>
      <c r="Z43" s="399">
        <f t="shared" si="34"/>
        <v>0.103574026127458</v>
      </c>
      <c r="AA43" s="323">
        <f t="shared" si="35"/>
        <v>0.10951125766963643</v>
      </c>
      <c r="AB43" s="323">
        <f t="shared" si="36"/>
        <v>9.8805580141365243E-2</v>
      </c>
      <c r="AC43" s="399">
        <f t="shared" si="37"/>
        <v>0.1033719428354854</v>
      </c>
      <c r="AE43" s="394">
        <f t="shared" si="23"/>
        <v>-0.15495272763936485</v>
      </c>
      <c r="AF43" s="395">
        <f t="shared" si="23"/>
        <v>-3.5213787581489513E-2</v>
      </c>
      <c r="AG43" s="386">
        <f t="shared" si="23"/>
        <v>-9.3269500559381324E-2</v>
      </c>
      <c r="AI43" s="27">
        <f t="shared" si="24"/>
        <v>2.6057775594456984</v>
      </c>
      <c r="AJ43" s="28">
        <f t="shared" si="24"/>
        <v>2.359773734546303</v>
      </c>
      <c r="AK43" s="402">
        <f t="shared" si="24"/>
        <v>2.4729702246515379</v>
      </c>
      <c r="AL43" s="28">
        <f t="shared" si="24"/>
        <v>2.6175507541759035</v>
      </c>
      <c r="AM43" s="28">
        <f t="shared" si="24"/>
        <v>2.3259967588951644</v>
      </c>
      <c r="AN43" s="402">
        <f t="shared" si="24"/>
        <v>2.4492712158278178</v>
      </c>
      <c r="AO43" s="384">
        <f t="shared" si="25"/>
        <v>4.5181119499353977E-3</v>
      </c>
      <c r="AP43" s="385">
        <f t="shared" si="25"/>
        <v>-1.4313650142238165E-2</v>
      </c>
      <c r="AQ43" s="386">
        <f t="shared" si="25"/>
        <v>-9.5832164040954033E-3</v>
      </c>
    </row>
    <row r="44" spans="1:43" ht="19.5" customHeight="1">
      <c r="A44" s="8" t="s">
        <v>191</v>
      </c>
      <c r="B44" s="19">
        <v>6079.4900000000007</v>
      </c>
      <c r="C44" s="371">
        <v>4307.97</v>
      </c>
      <c r="D44" s="375">
        <v>10387.460000000001</v>
      </c>
      <c r="E44" s="19">
        <v>6310.34</v>
      </c>
      <c r="F44" s="369">
        <v>2887.8199999999997</v>
      </c>
      <c r="G44" s="377">
        <v>9198.16</v>
      </c>
      <c r="H44" s="345">
        <f t="shared" si="26"/>
        <v>8.9644009700059618E-2</v>
      </c>
      <c r="I44" s="323">
        <f t="shared" si="27"/>
        <v>5.2701270894859875E-2</v>
      </c>
      <c r="J44" s="399">
        <f t="shared" si="28"/>
        <v>6.9452845865973528E-2</v>
      </c>
      <c r="K44" s="323">
        <f t="shared" si="29"/>
        <v>0.10396646100759327</v>
      </c>
      <c r="L44" s="323">
        <f t="shared" si="30"/>
        <v>3.7413450092684382E-2</v>
      </c>
      <c r="M44" s="399">
        <f t="shared" si="31"/>
        <v>6.6710085246434278E-2</v>
      </c>
      <c r="N44" s="394">
        <f t="shared" si="22"/>
        <v>3.7971935145875629E-2</v>
      </c>
      <c r="O44" s="395">
        <f t="shared" si="22"/>
        <v>-0.32965642750529844</v>
      </c>
      <c r="P44" s="386">
        <f t="shared" si="22"/>
        <v>-0.11449382235888282</v>
      </c>
      <c r="R44" s="401">
        <v>1405.2540000000001</v>
      </c>
      <c r="S44" s="369">
        <v>1091.5729999999999</v>
      </c>
      <c r="T44" s="374">
        <v>2496.8270000000002</v>
      </c>
      <c r="U44" s="19">
        <v>1499.4649999999999</v>
      </c>
      <c r="V44" s="119">
        <v>953.17699999999991</v>
      </c>
      <c r="W44" s="375">
        <v>2452.6419999999998</v>
      </c>
      <c r="X44" s="345">
        <f t="shared" si="32"/>
        <v>8.7579959917441677E-2</v>
      </c>
      <c r="Y44" s="323">
        <f t="shared" si="33"/>
        <v>4.9900760584848089E-2</v>
      </c>
      <c r="Z44" s="399">
        <f t="shared" si="34"/>
        <v>6.5844142418854737E-2</v>
      </c>
      <c r="AA44" s="323">
        <f t="shared" si="35"/>
        <v>0.10204280235743091</v>
      </c>
      <c r="AB44" s="323">
        <f t="shared" si="36"/>
        <v>4.824697581043158E-2</v>
      </c>
      <c r="AC44" s="399">
        <f t="shared" si="37"/>
        <v>7.1192861747577482E-2</v>
      </c>
      <c r="AE44" s="394">
        <f t="shared" si="23"/>
        <v>6.704197248326621E-2</v>
      </c>
      <c r="AF44" s="395">
        <f t="shared" si="23"/>
        <v>-0.12678584025072073</v>
      </c>
      <c r="AG44" s="386">
        <f t="shared" si="23"/>
        <v>-1.7696460347473172E-2</v>
      </c>
      <c r="AI44" s="27">
        <f t="shared" si="24"/>
        <v>2.3114669158103722</v>
      </c>
      <c r="AJ44" s="28">
        <f t="shared" si="24"/>
        <v>2.5338454074656971</v>
      </c>
      <c r="AK44" s="402">
        <f t="shared" si="24"/>
        <v>2.4036934919604986</v>
      </c>
      <c r="AL44" s="28">
        <f t="shared" si="24"/>
        <v>2.3762031839805777</v>
      </c>
      <c r="AM44" s="28">
        <f t="shared" si="24"/>
        <v>3.3006800977900284</v>
      </c>
      <c r="AN44" s="402">
        <f t="shared" si="24"/>
        <v>2.6664485070927229</v>
      </c>
      <c r="AO44" s="384">
        <f t="shared" si="25"/>
        <v>2.8006573543151819E-2</v>
      </c>
      <c r="AP44" s="385">
        <f t="shared" si="25"/>
        <v>0.30263673074329517</v>
      </c>
      <c r="AQ44" s="386">
        <f t="shared" si="25"/>
        <v>0.10931302847515562</v>
      </c>
    </row>
    <row r="45" spans="1:43" ht="19.5" customHeight="1">
      <c r="A45" s="8" t="s">
        <v>185</v>
      </c>
      <c r="B45" s="19">
        <v>2922.06</v>
      </c>
      <c r="C45" s="371">
        <v>6127.13</v>
      </c>
      <c r="D45" s="375">
        <v>9049.19</v>
      </c>
      <c r="E45" s="19">
        <v>2796.85</v>
      </c>
      <c r="F45" s="369">
        <v>6004.8600000000015</v>
      </c>
      <c r="G45" s="377">
        <v>8801.7100000000009</v>
      </c>
      <c r="H45" s="345">
        <f t="shared" si="26"/>
        <v>4.3086702171424934E-2</v>
      </c>
      <c r="I45" s="323">
        <f t="shared" si="27"/>
        <v>7.4955846474795043E-2</v>
      </c>
      <c r="J45" s="399">
        <f t="shared" si="28"/>
        <v>6.0504877831722953E-2</v>
      </c>
      <c r="K45" s="323">
        <f t="shared" si="29"/>
        <v>4.6079703545147684E-2</v>
      </c>
      <c r="L45" s="323">
        <f t="shared" si="30"/>
        <v>7.7796583555608326E-2</v>
      </c>
      <c r="M45" s="399">
        <f t="shared" si="31"/>
        <v>6.3834813094618179E-2</v>
      </c>
      <c r="N45" s="394">
        <f t="shared" si="22"/>
        <v>-4.2849907257208969E-2</v>
      </c>
      <c r="O45" s="395">
        <f t="shared" si="22"/>
        <v>-1.9955509349401532E-2</v>
      </c>
      <c r="P45" s="386">
        <f t="shared" si="22"/>
        <v>-2.7348304102356072E-2</v>
      </c>
      <c r="R45" s="401">
        <v>801.76099999999997</v>
      </c>
      <c r="S45" s="369">
        <v>1802.1159999999998</v>
      </c>
      <c r="T45" s="374">
        <v>2603.8769999999995</v>
      </c>
      <c r="U45" s="19">
        <v>777.88900000000012</v>
      </c>
      <c r="V45" s="119">
        <v>1548.3729999999996</v>
      </c>
      <c r="W45" s="375">
        <v>2326.2619999999997</v>
      </c>
      <c r="X45" s="345">
        <f t="shared" si="32"/>
        <v>4.9968330453688758E-2</v>
      </c>
      <c r="Y45" s="323">
        <f t="shared" si="33"/>
        <v>8.2382908941613708E-2</v>
      </c>
      <c r="Z45" s="399">
        <f t="shared" si="34"/>
        <v>6.8667171585848827E-2</v>
      </c>
      <c r="AA45" s="323">
        <f t="shared" si="35"/>
        <v>5.293753004106104E-2</v>
      </c>
      <c r="AB45" s="323">
        <f t="shared" si="36"/>
        <v>7.8374021484493822E-2</v>
      </c>
      <c r="AC45" s="399">
        <f t="shared" si="37"/>
        <v>6.7524428332648254E-2</v>
      </c>
      <c r="AE45" s="394">
        <f t="shared" si="23"/>
        <v>-2.9774458972187279E-2</v>
      </c>
      <c r="AF45" s="395">
        <f t="shared" si="23"/>
        <v>-0.14080281180567744</v>
      </c>
      <c r="AG45" s="386">
        <f t="shared" si="23"/>
        <v>-0.10661601911303792</v>
      </c>
      <c r="AI45" s="27">
        <f t="shared" si="24"/>
        <v>2.7438211398807688</v>
      </c>
      <c r="AJ45" s="28">
        <f t="shared" si="24"/>
        <v>2.9412073842076136</v>
      </c>
      <c r="AK45" s="402">
        <f t="shared" si="24"/>
        <v>2.8774696961827519</v>
      </c>
      <c r="AL45" s="28">
        <f t="shared" si="24"/>
        <v>2.7813039669628337</v>
      </c>
      <c r="AM45" s="28">
        <f t="shared" si="24"/>
        <v>2.5785330548922025</v>
      </c>
      <c r="AN45" s="402">
        <f t="shared" si="24"/>
        <v>2.6429659691128196</v>
      </c>
      <c r="AO45" s="384">
        <f t="shared" si="25"/>
        <v>1.3660812848644226E-2</v>
      </c>
      <c r="AP45" s="385">
        <f t="shared" si="25"/>
        <v>-0.12330797592265622</v>
      </c>
      <c r="AQ45" s="386">
        <f t="shared" si="25"/>
        <v>-8.149650624679898E-2</v>
      </c>
    </row>
    <row r="46" spans="1:43" ht="19.5" customHeight="1">
      <c r="A46" s="8" t="s">
        <v>196</v>
      </c>
      <c r="B46" s="19">
        <v>2738.47</v>
      </c>
      <c r="C46" s="371">
        <v>11016.540000000003</v>
      </c>
      <c r="D46" s="375">
        <v>13755.010000000002</v>
      </c>
      <c r="E46" s="19">
        <v>1864.6</v>
      </c>
      <c r="F46" s="369">
        <v>8658.6299999999992</v>
      </c>
      <c r="G46" s="377">
        <v>10523.23</v>
      </c>
      <c r="H46" s="345">
        <f t="shared" si="26"/>
        <v>4.0379609349356971E-2</v>
      </c>
      <c r="I46" s="323">
        <f t="shared" si="27"/>
        <v>0.13477012580497535</v>
      </c>
      <c r="J46" s="399">
        <f t="shared" si="28"/>
        <v>9.1969027020554067E-2</v>
      </c>
      <c r="K46" s="323">
        <f t="shared" si="29"/>
        <v>3.0720351549165085E-2</v>
      </c>
      <c r="L46" s="323">
        <f t="shared" si="30"/>
        <v>0.11217777471449737</v>
      </c>
      <c r="M46" s="399">
        <f t="shared" si="31"/>
        <v>7.6320217344320457E-2</v>
      </c>
      <c r="N46" s="394">
        <f t="shared" si="22"/>
        <v>-0.31910884545019663</v>
      </c>
      <c r="O46" s="395">
        <f t="shared" si="22"/>
        <v>-0.214033625802657</v>
      </c>
      <c r="P46" s="386">
        <f t="shared" si="22"/>
        <v>-0.23495293714799204</v>
      </c>
      <c r="R46" s="401">
        <v>510.93799999999999</v>
      </c>
      <c r="S46" s="369">
        <v>2466.56</v>
      </c>
      <c r="T46" s="374">
        <v>2977.498</v>
      </c>
      <c r="U46" s="19">
        <v>360.92199999999997</v>
      </c>
      <c r="V46" s="119">
        <v>1723.3750000000005</v>
      </c>
      <c r="W46" s="375">
        <v>2084.2970000000005</v>
      </c>
      <c r="X46" s="345">
        <f t="shared" si="32"/>
        <v>3.1843303459942338E-2</v>
      </c>
      <c r="Y46" s="323">
        <f t="shared" si="33"/>
        <v>0.11275766259165711</v>
      </c>
      <c r="Z46" s="399">
        <f t="shared" si="34"/>
        <v>7.8519978502257115E-2</v>
      </c>
      <c r="AA46" s="323">
        <f t="shared" si="35"/>
        <v>2.4561755234332697E-2</v>
      </c>
      <c r="AB46" s="323">
        <f t="shared" si="36"/>
        <v>8.7232100582895475E-2</v>
      </c>
      <c r="AC46" s="399">
        <f t="shared" si="37"/>
        <v>6.0500908066440408E-2</v>
      </c>
      <c r="AE46" s="394">
        <f t="shared" si="23"/>
        <v>-0.29360900931228451</v>
      </c>
      <c r="AF46" s="395">
        <f t="shared" si="23"/>
        <v>-0.30130424558899827</v>
      </c>
      <c r="AG46" s="386">
        <f t="shared" si="23"/>
        <v>-0.29998374474139011</v>
      </c>
      <c r="AI46" s="27">
        <f t="shared" si="24"/>
        <v>1.8657790664129972</v>
      </c>
      <c r="AJ46" s="28">
        <f t="shared" si="24"/>
        <v>2.2389606900170103</v>
      </c>
      <c r="AK46" s="402">
        <f t="shared" si="24"/>
        <v>2.1646643659292137</v>
      </c>
      <c r="AL46" s="28">
        <f t="shared" si="24"/>
        <v>1.9356537595194678</v>
      </c>
      <c r="AM46" s="28">
        <f t="shared" si="24"/>
        <v>1.9903552871528183</v>
      </c>
      <c r="AN46" s="402">
        <f t="shared" si="24"/>
        <v>1.9806627812943369</v>
      </c>
      <c r="AO46" s="384">
        <f t="shared" si="25"/>
        <v>3.7450679110044009E-2</v>
      </c>
      <c r="AP46" s="385">
        <f t="shared" si="25"/>
        <v>-0.11103607310868116</v>
      </c>
      <c r="AQ46" s="386">
        <f t="shared" si="25"/>
        <v>-8.5002362274250981E-2</v>
      </c>
    </row>
    <row r="47" spans="1:43" ht="19.5" customHeight="1">
      <c r="A47" s="8" t="s">
        <v>188</v>
      </c>
      <c r="B47" s="19">
        <v>2215.9100000000003</v>
      </c>
      <c r="C47" s="371">
        <v>6023.28</v>
      </c>
      <c r="D47" s="375">
        <v>8239.19</v>
      </c>
      <c r="E47" s="19">
        <v>2240.06</v>
      </c>
      <c r="F47" s="369">
        <v>3624.98</v>
      </c>
      <c r="G47" s="377">
        <v>5865.04</v>
      </c>
      <c r="H47" s="345">
        <f t="shared" si="26"/>
        <v>3.2674296287099593E-2</v>
      </c>
      <c r="I47" s="323">
        <f t="shared" si="27"/>
        <v>7.3685404252023939E-2</v>
      </c>
      <c r="J47" s="399">
        <f t="shared" si="28"/>
        <v>5.5089039392736086E-2</v>
      </c>
      <c r="K47" s="323">
        <f t="shared" si="29"/>
        <v>3.6906269811875329E-2</v>
      </c>
      <c r="L47" s="323">
        <f t="shared" si="30"/>
        <v>4.6963802562825611E-2</v>
      </c>
      <c r="M47" s="399">
        <f t="shared" si="31"/>
        <v>4.2536476683787509E-2</v>
      </c>
      <c r="N47" s="394">
        <f t="shared" si="22"/>
        <v>1.08984570672995E-2</v>
      </c>
      <c r="O47" s="395">
        <f t="shared" si="22"/>
        <v>-0.39817176023694728</v>
      </c>
      <c r="P47" s="386">
        <f t="shared" si="22"/>
        <v>-0.28815332575168195</v>
      </c>
      <c r="R47" s="401">
        <v>656.41000000000008</v>
      </c>
      <c r="S47" s="369">
        <v>1742.7090000000001</v>
      </c>
      <c r="T47" s="374">
        <v>2399.1190000000001</v>
      </c>
      <c r="U47" s="19">
        <v>508.63199999999995</v>
      </c>
      <c r="V47" s="119">
        <v>1105.915</v>
      </c>
      <c r="W47" s="375">
        <v>1614.547</v>
      </c>
      <c r="X47" s="345">
        <f t="shared" si="32"/>
        <v>4.0909587511871799E-2</v>
      </c>
      <c r="Y47" s="323">
        <f t="shared" si="33"/>
        <v>7.9667145099833039E-2</v>
      </c>
      <c r="Z47" s="399">
        <f t="shared" si="34"/>
        <v>6.3267472322183452E-2</v>
      </c>
      <c r="AA47" s="323">
        <f t="shared" si="35"/>
        <v>3.4613835367057449E-2</v>
      </c>
      <c r="AB47" s="323">
        <f t="shared" si="36"/>
        <v>5.5978117656420003E-2</v>
      </c>
      <c r="AC47" s="399">
        <f t="shared" si="37"/>
        <v>4.6865470523609225E-2</v>
      </c>
      <c r="AE47" s="394">
        <f t="shared" si="23"/>
        <v>-0.22513063481665441</v>
      </c>
      <c r="AF47" s="395">
        <f t="shared" si="23"/>
        <v>-0.36540466595398319</v>
      </c>
      <c r="AG47" s="386">
        <f t="shared" si="23"/>
        <v>-0.32702504544376504</v>
      </c>
      <c r="AI47" s="27">
        <f t="shared" si="24"/>
        <v>2.9622592975346471</v>
      </c>
      <c r="AJ47" s="28">
        <f t="shared" si="24"/>
        <v>2.8932890385305021</v>
      </c>
      <c r="AK47" s="402">
        <f t="shared" si="24"/>
        <v>2.9118384210098327</v>
      </c>
      <c r="AL47" s="28">
        <f t="shared" si="24"/>
        <v>2.2706177513102328</v>
      </c>
      <c r="AM47" s="28">
        <f t="shared" si="24"/>
        <v>3.0508168320928664</v>
      </c>
      <c r="AN47" s="402">
        <f t="shared" si="24"/>
        <v>2.7528320352461364</v>
      </c>
      <c r="AO47" s="384">
        <f t="shared" si="25"/>
        <v>-0.23348447139655731</v>
      </c>
      <c r="AP47" s="385">
        <f t="shared" si="25"/>
        <v>5.4445923467906408E-2</v>
      </c>
      <c r="AQ47" s="386">
        <f t="shared" si="25"/>
        <v>-5.4606871252338408E-2</v>
      </c>
    </row>
    <row r="48" spans="1:43" ht="19.5" customHeight="1">
      <c r="A48" s="8" t="s">
        <v>198</v>
      </c>
      <c r="B48" s="19">
        <v>635.99</v>
      </c>
      <c r="C48" s="371">
        <v>2721.3099999999995</v>
      </c>
      <c r="D48" s="375">
        <v>3357.2999999999993</v>
      </c>
      <c r="E48" s="19">
        <v>563.43000000000018</v>
      </c>
      <c r="F48" s="369">
        <v>2867.1500000000005</v>
      </c>
      <c r="G48" s="377">
        <v>3430.5800000000008</v>
      </c>
      <c r="H48" s="345">
        <f t="shared" si="26"/>
        <v>9.3778744153113023E-3</v>
      </c>
      <c r="I48" s="323">
        <f t="shared" si="27"/>
        <v>3.3290968947994319E-2</v>
      </c>
      <c r="J48" s="399">
        <f t="shared" si="28"/>
        <v>2.2447647396556313E-2</v>
      </c>
      <c r="K48" s="323">
        <f t="shared" si="29"/>
        <v>9.2828315313451086E-3</v>
      </c>
      <c r="L48" s="323">
        <f t="shared" si="30"/>
        <v>3.7145657774113369E-2</v>
      </c>
      <c r="M48" s="399">
        <f t="shared" si="31"/>
        <v>2.4880441767126532E-2</v>
      </c>
      <c r="N48" s="394">
        <f t="shared" si="22"/>
        <v>-0.11408984417993967</v>
      </c>
      <c r="O48" s="395">
        <f t="shared" si="22"/>
        <v>5.3591836284730916E-2</v>
      </c>
      <c r="P48" s="386">
        <f t="shared" si="22"/>
        <v>2.1827063414053431E-2</v>
      </c>
      <c r="R48" s="401">
        <v>246.95600000000002</v>
      </c>
      <c r="S48" s="369">
        <v>1116.3440000000001</v>
      </c>
      <c r="T48" s="374">
        <v>1363.3000000000002</v>
      </c>
      <c r="U48" s="19">
        <v>186.97300000000001</v>
      </c>
      <c r="V48" s="119">
        <v>785.75699999999983</v>
      </c>
      <c r="W48" s="375">
        <v>972.72999999999979</v>
      </c>
      <c r="X48" s="345">
        <f t="shared" si="32"/>
        <v>1.5391094123462182E-2</v>
      </c>
      <c r="Y48" s="323">
        <f t="shared" si="33"/>
        <v>5.1033155523571641E-2</v>
      </c>
      <c r="Z48" s="399">
        <f t="shared" si="34"/>
        <v>3.595175771474142E-2</v>
      </c>
      <c r="AA48" s="323">
        <f t="shared" si="35"/>
        <v>1.2724037496824488E-2</v>
      </c>
      <c r="AB48" s="323">
        <f t="shared" si="36"/>
        <v>3.97726749301308E-2</v>
      </c>
      <c r="AC48" s="399">
        <f t="shared" si="37"/>
        <v>2.8235442599336157E-2</v>
      </c>
      <c r="AE48" s="394">
        <f t="shared" si="23"/>
        <v>-0.24288942159736956</v>
      </c>
      <c r="AF48" s="395">
        <f t="shared" si="23"/>
        <v>-0.2961336290605765</v>
      </c>
      <c r="AG48" s="386">
        <f t="shared" si="23"/>
        <v>-0.28648866720457739</v>
      </c>
      <c r="AI48" s="27">
        <f t="shared" si="24"/>
        <v>3.8830170285696317</v>
      </c>
      <c r="AJ48" s="28">
        <f t="shared" si="24"/>
        <v>4.1022301759079278</v>
      </c>
      <c r="AK48" s="402">
        <f t="shared" si="24"/>
        <v>4.0607035415363555</v>
      </c>
      <c r="AL48" s="28">
        <f t="shared" si="24"/>
        <v>3.3184778943258246</v>
      </c>
      <c r="AM48" s="28">
        <f t="shared" si="24"/>
        <v>2.7405507210993485</v>
      </c>
      <c r="AN48" s="402">
        <f t="shared" si="24"/>
        <v>2.8354680549644651</v>
      </c>
      <c r="AO48" s="384">
        <f t="shared" si="25"/>
        <v>-0.14538672637543484</v>
      </c>
      <c r="AP48" s="385">
        <f t="shared" si="25"/>
        <v>-0.33193638494631889</v>
      </c>
      <c r="AQ48" s="386">
        <f t="shared" si="25"/>
        <v>-0.30172985396228313</v>
      </c>
    </row>
    <row r="49" spans="1:43" ht="19.5" customHeight="1">
      <c r="A49" s="8" t="s">
        <v>203</v>
      </c>
      <c r="B49" s="19">
        <v>1028.52</v>
      </c>
      <c r="C49" s="371">
        <v>1668.14</v>
      </c>
      <c r="D49" s="375">
        <v>2696.66</v>
      </c>
      <c r="E49" s="19">
        <v>610.81000000000006</v>
      </c>
      <c r="F49" s="369">
        <v>1971.7299999999998</v>
      </c>
      <c r="G49" s="377">
        <v>2582.54</v>
      </c>
      <c r="H49" s="345">
        <f t="shared" si="26"/>
        <v>1.516585385562034E-2</v>
      </c>
      <c r="I49" s="323">
        <f t="shared" si="27"/>
        <v>2.0407082229112913E-2</v>
      </c>
      <c r="J49" s="399">
        <f t="shared" si="28"/>
        <v>1.8030462820837447E-2</v>
      </c>
      <c r="K49" s="323">
        <f t="shared" si="29"/>
        <v>1.0063444132653398E-2</v>
      </c>
      <c r="L49" s="323">
        <f t="shared" si="30"/>
        <v>2.5544951538270591E-2</v>
      </c>
      <c r="M49" s="399">
        <f t="shared" si="31"/>
        <v>1.8729992036703686E-2</v>
      </c>
      <c r="N49" s="394">
        <f t="shared" si="22"/>
        <v>-0.40612725080698475</v>
      </c>
      <c r="O49" s="395">
        <f t="shared" si="22"/>
        <v>0.18199311808361388</v>
      </c>
      <c r="P49" s="386">
        <f t="shared" si="22"/>
        <v>-4.2319016857890836E-2</v>
      </c>
      <c r="R49" s="401">
        <v>281.35599999999999</v>
      </c>
      <c r="S49" s="369">
        <v>538.077</v>
      </c>
      <c r="T49" s="374">
        <v>819.43299999999999</v>
      </c>
      <c r="U49" s="19">
        <v>226.11500000000001</v>
      </c>
      <c r="V49" s="119">
        <v>685.95299999999997</v>
      </c>
      <c r="W49" s="375">
        <v>912.06799999999998</v>
      </c>
      <c r="X49" s="345">
        <f t="shared" si="32"/>
        <v>1.7535013031474533E-2</v>
      </c>
      <c r="Y49" s="323">
        <f t="shared" si="33"/>
        <v>2.4597944025010979E-2</v>
      </c>
      <c r="Z49" s="399">
        <f t="shared" si="34"/>
        <v>2.1609371876669625E-2</v>
      </c>
      <c r="AA49" s="323">
        <f t="shared" si="35"/>
        <v>1.5387760471268414E-2</v>
      </c>
      <c r="AB49" s="323">
        <f t="shared" si="36"/>
        <v>3.472089422855669E-2</v>
      </c>
      <c r="AC49" s="399">
        <f t="shared" si="37"/>
        <v>2.6474606170973788E-2</v>
      </c>
      <c r="AE49" s="394">
        <f t="shared" si="23"/>
        <v>-0.19633844666543449</v>
      </c>
      <c r="AF49" s="395">
        <f t="shared" si="23"/>
        <v>0.27482312011106214</v>
      </c>
      <c r="AG49" s="386">
        <f t="shared" si="23"/>
        <v>0.1130476805303179</v>
      </c>
      <c r="AI49" s="27">
        <f t="shared" si="24"/>
        <v>2.735542332672189</v>
      </c>
      <c r="AJ49" s="28">
        <f t="shared" si="24"/>
        <v>3.2256105602647258</v>
      </c>
      <c r="AK49" s="402">
        <f t="shared" si="24"/>
        <v>3.0386960165538115</v>
      </c>
      <c r="AL49" s="28">
        <f t="shared" si="24"/>
        <v>3.7018876573729962</v>
      </c>
      <c r="AM49" s="28">
        <f t="shared" si="24"/>
        <v>3.4789398142747743</v>
      </c>
      <c r="AN49" s="402">
        <f t="shared" si="24"/>
        <v>3.5316703710300712</v>
      </c>
      <c r="AO49" s="384">
        <f t="shared" si="25"/>
        <v>0.3532554817957585</v>
      </c>
      <c r="AP49" s="385">
        <f t="shared" si="25"/>
        <v>7.8536837996108791E-2</v>
      </c>
      <c r="AQ49" s="386">
        <f t="shared" si="25"/>
        <v>0.16223220479794567</v>
      </c>
    </row>
    <row r="50" spans="1:43" ht="19.5" customHeight="1">
      <c r="A50" s="8" t="s">
        <v>193</v>
      </c>
      <c r="B50" s="19">
        <v>534.11000000000013</v>
      </c>
      <c r="C50" s="371">
        <v>1850.25</v>
      </c>
      <c r="D50" s="375">
        <v>2384.36</v>
      </c>
      <c r="E50" s="19">
        <v>443.65000000000003</v>
      </c>
      <c r="F50" s="369">
        <v>1362.06</v>
      </c>
      <c r="G50" s="377">
        <v>1805.71</v>
      </c>
      <c r="H50" s="345">
        <f t="shared" si="26"/>
        <v>7.8756214782652566E-3</v>
      </c>
      <c r="I50" s="323">
        <f t="shared" si="27"/>
        <v>2.2634913073492732E-2</v>
      </c>
      <c r="J50" s="399">
        <f t="shared" si="28"/>
        <v>1.5942356222694732E-2</v>
      </c>
      <c r="K50" s="323">
        <f t="shared" si="29"/>
        <v>7.309387517315827E-3</v>
      </c>
      <c r="L50" s="323">
        <f t="shared" si="30"/>
        <v>1.7646308922731228E-2</v>
      </c>
      <c r="M50" s="399">
        <f t="shared" si="31"/>
        <v>1.309599615905125E-2</v>
      </c>
      <c r="N50" s="394">
        <f t="shared" si="22"/>
        <v>-0.16936586096496989</v>
      </c>
      <c r="O50" s="395">
        <f t="shared" si="22"/>
        <v>-0.26385083096878803</v>
      </c>
      <c r="P50" s="386">
        <f t="shared" si="22"/>
        <v>-0.24268566827156976</v>
      </c>
      <c r="R50" s="401">
        <v>143.93</v>
      </c>
      <c r="S50" s="369">
        <v>555.14</v>
      </c>
      <c r="T50" s="374">
        <v>699.06999999999994</v>
      </c>
      <c r="U50" s="19">
        <v>214.76100000000002</v>
      </c>
      <c r="V50" s="119">
        <v>319.68900000000002</v>
      </c>
      <c r="W50" s="375">
        <v>534.45000000000005</v>
      </c>
      <c r="X50" s="345">
        <f t="shared" si="32"/>
        <v>8.9701816404133203E-3</v>
      </c>
      <c r="Y50" s="323">
        <f t="shared" si="33"/>
        <v>2.5377971268135589E-2</v>
      </c>
      <c r="Z50" s="399">
        <f t="shared" si="34"/>
        <v>1.8435263893232801E-2</v>
      </c>
      <c r="AA50" s="323">
        <f t="shared" si="35"/>
        <v>1.4615088899763731E-2</v>
      </c>
      <c r="AB50" s="323">
        <f t="shared" si="36"/>
        <v>1.6181703345612686E-2</v>
      </c>
      <c r="AC50" s="399">
        <f t="shared" si="37"/>
        <v>1.5513485034094983E-2</v>
      </c>
      <c r="AE50" s="394">
        <f t="shared" si="23"/>
        <v>0.49212117001320094</v>
      </c>
      <c r="AF50" s="395">
        <f t="shared" si="23"/>
        <v>-0.42412904852829914</v>
      </c>
      <c r="AG50" s="386">
        <f t="shared" si="23"/>
        <v>-0.23548428626603904</v>
      </c>
      <c r="AI50" s="27">
        <f t="shared" si="24"/>
        <v>2.6947632510157078</v>
      </c>
      <c r="AJ50" s="28">
        <f t="shared" si="24"/>
        <v>3.0003513038778546</v>
      </c>
      <c r="AK50" s="402">
        <f t="shared" si="24"/>
        <v>2.931897867771645</v>
      </c>
      <c r="AL50" s="28">
        <f t="shared" si="24"/>
        <v>4.8407753860024796</v>
      </c>
      <c r="AM50" s="28">
        <f t="shared" si="24"/>
        <v>2.3470992467292193</v>
      </c>
      <c r="AN50" s="402">
        <f t="shared" si="24"/>
        <v>2.9597775944088478</v>
      </c>
      <c r="AO50" s="384">
        <f t="shared" si="25"/>
        <v>0.79636388620703458</v>
      </c>
      <c r="AP50" s="385">
        <f t="shared" si="25"/>
        <v>-0.21772518981504888</v>
      </c>
      <c r="AQ50" s="386">
        <f t="shared" si="25"/>
        <v>9.5091056696297895E-3</v>
      </c>
    </row>
    <row r="51" spans="1:43" ht="19.5" customHeight="1">
      <c r="A51" s="8" t="s">
        <v>207</v>
      </c>
      <c r="B51" s="19">
        <v>927.32</v>
      </c>
      <c r="C51" s="371">
        <v>1108.8200000000002</v>
      </c>
      <c r="D51" s="375">
        <v>2036.1400000000003</v>
      </c>
      <c r="E51" s="19">
        <v>1830.64</v>
      </c>
      <c r="F51" s="369">
        <v>549.91000000000008</v>
      </c>
      <c r="G51" s="377">
        <v>2380.5500000000002</v>
      </c>
      <c r="H51" s="345">
        <f t="shared" si="26"/>
        <v>1.3673627734408524E-2</v>
      </c>
      <c r="I51" s="323">
        <f t="shared" si="27"/>
        <v>1.3564677375570985E-2</v>
      </c>
      <c r="J51" s="399">
        <f t="shared" si="28"/>
        <v>1.3614080591553984E-2</v>
      </c>
      <c r="K51" s="323">
        <f t="shared" si="29"/>
        <v>3.0160841124082148E-2</v>
      </c>
      <c r="L51" s="323">
        <f t="shared" si="30"/>
        <v>7.1244157670727658E-3</v>
      </c>
      <c r="M51" s="399">
        <f t="shared" si="31"/>
        <v>1.7265050122350464E-2</v>
      </c>
      <c r="N51" s="394">
        <f t="shared" si="22"/>
        <v>0.9741189664840616</v>
      </c>
      <c r="O51" s="395">
        <f t="shared" si="22"/>
        <v>-0.50405836835554918</v>
      </c>
      <c r="P51" s="386">
        <f t="shared" si="22"/>
        <v>0.16914848684275138</v>
      </c>
      <c r="R51" s="401">
        <v>214.49800000000002</v>
      </c>
      <c r="S51" s="369">
        <v>290.10199999999998</v>
      </c>
      <c r="T51" s="374">
        <v>504.6</v>
      </c>
      <c r="U51" s="19">
        <v>399.12899999999991</v>
      </c>
      <c r="V51" s="119">
        <v>130.11800000000002</v>
      </c>
      <c r="W51" s="375">
        <v>529.24699999999996</v>
      </c>
      <c r="X51" s="345">
        <f t="shared" si="32"/>
        <v>1.3368206916594013E-2</v>
      </c>
      <c r="Y51" s="323">
        <f t="shared" si="33"/>
        <v>1.3261880283943997E-2</v>
      </c>
      <c r="Z51" s="399">
        <f t="shared" si="34"/>
        <v>1.3306870786223515E-2</v>
      </c>
      <c r="AA51" s="323">
        <f t="shared" si="35"/>
        <v>2.7161848834163543E-2</v>
      </c>
      <c r="AB51" s="323">
        <f t="shared" si="36"/>
        <v>6.5861849357482802E-3</v>
      </c>
      <c r="AC51" s="399">
        <f t="shared" si="37"/>
        <v>1.5362457505547135E-2</v>
      </c>
      <c r="AE51" s="394">
        <f t="shared" si="23"/>
        <v>0.86075860847187324</v>
      </c>
      <c r="AF51" s="395">
        <f t="shared" si="23"/>
        <v>-0.55147499844882131</v>
      </c>
      <c r="AG51" s="386">
        <f t="shared" si="23"/>
        <v>4.8844629409433085E-2</v>
      </c>
      <c r="AI51" s="27">
        <f t="shared" si="24"/>
        <v>2.3130958029590647</v>
      </c>
      <c r="AJ51" s="28">
        <f t="shared" si="24"/>
        <v>2.6163128370700379</v>
      </c>
      <c r="AK51" s="402">
        <f t="shared" si="24"/>
        <v>2.4782185900773031</v>
      </c>
      <c r="AL51" s="28">
        <f t="shared" si="24"/>
        <v>2.1802702879867146</v>
      </c>
      <c r="AM51" s="28">
        <f t="shared" si="24"/>
        <v>2.3661690094742776</v>
      </c>
      <c r="AN51" s="402">
        <f t="shared" si="24"/>
        <v>2.2232131230177896</v>
      </c>
      <c r="AO51" s="384">
        <f t="shared" si="25"/>
        <v>-5.7423265738682727E-2</v>
      </c>
      <c r="AP51" s="385">
        <f t="shared" si="25"/>
        <v>-9.5609295666603838E-2</v>
      </c>
      <c r="AQ51" s="386">
        <f t="shared" si="25"/>
        <v>-0.10289869831521159</v>
      </c>
    </row>
    <row r="52" spans="1:43" ht="19.5" customHeight="1">
      <c r="A52" s="8" t="s">
        <v>211</v>
      </c>
      <c r="B52" s="19">
        <v>486.09000000000003</v>
      </c>
      <c r="C52" s="371">
        <v>261.54999999999995</v>
      </c>
      <c r="D52" s="375">
        <v>747.64</v>
      </c>
      <c r="E52" s="19">
        <v>355.46</v>
      </c>
      <c r="F52" s="369">
        <v>167.34</v>
      </c>
      <c r="G52" s="377">
        <v>522.79999999999995</v>
      </c>
      <c r="H52" s="345">
        <f t="shared" si="26"/>
        <v>7.1675513365598055E-3</v>
      </c>
      <c r="I52" s="323">
        <f t="shared" si="27"/>
        <v>3.1996549192660575E-3</v>
      </c>
      <c r="J52" s="399">
        <f t="shared" si="28"/>
        <v>4.9988857413878311E-3</v>
      </c>
      <c r="K52" s="323">
        <f t="shared" si="29"/>
        <v>5.8564068227320715E-3</v>
      </c>
      <c r="L52" s="323">
        <f t="shared" si="30"/>
        <v>2.1679906429451301E-3</v>
      </c>
      <c r="M52" s="399">
        <f t="shared" si="31"/>
        <v>3.7916314313771278E-3</v>
      </c>
      <c r="N52" s="394">
        <f t="shared" si="22"/>
        <v>-0.26873624225966392</v>
      </c>
      <c r="O52" s="395">
        <f t="shared" si="22"/>
        <v>-0.36019881475817234</v>
      </c>
      <c r="P52" s="386">
        <f t="shared" si="22"/>
        <v>-0.30073297308865232</v>
      </c>
      <c r="R52" s="401">
        <v>120.1</v>
      </c>
      <c r="S52" s="369">
        <v>82.734000000000009</v>
      </c>
      <c r="T52" s="374">
        <v>202.834</v>
      </c>
      <c r="U52" s="19">
        <v>103.10300000000001</v>
      </c>
      <c r="V52" s="119">
        <v>62.117999999999995</v>
      </c>
      <c r="W52" s="375">
        <v>165.221</v>
      </c>
      <c r="X52" s="345">
        <f t="shared" si="32"/>
        <v>7.4850192108222025E-3</v>
      </c>
      <c r="Y52" s="323">
        <f t="shared" si="33"/>
        <v>3.7821469807578813E-3</v>
      </c>
      <c r="Z52" s="399">
        <f t="shared" si="34"/>
        <v>5.3489612149283791E-3</v>
      </c>
      <c r="AA52" s="323">
        <f t="shared" si="35"/>
        <v>7.016448567627921E-3</v>
      </c>
      <c r="AB52" s="323">
        <f t="shared" si="36"/>
        <v>3.1442278227363741E-3</v>
      </c>
      <c r="AC52" s="399">
        <f t="shared" si="37"/>
        <v>4.7958714768794224E-3</v>
      </c>
      <c r="AE52" s="394">
        <f t="shared" si="23"/>
        <v>-0.14152373022481254</v>
      </c>
      <c r="AF52" s="395">
        <f t="shared" si="23"/>
        <v>-0.24918413227935324</v>
      </c>
      <c r="AG52" s="386">
        <f t="shared" si="23"/>
        <v>-0.18543735271206996</v>
      </c>
      <c r="AI52" s="27">
        <f t="shared" si="24"/>
        <v>2.4707358719578676</v>
      </c>
      <c r="AJ52" s="28">
        <f t="shared" si="24"/>
        <v>3.1632192697381005</v>
      </c>
      <c r="AK52" s="402">
        <f t="shared" si="24"/>
        <v>2.7129902091915898</v>
      </c>
      <c r="AL52" s="28">
        <f t="shared" si="24"/>
        <v>2.9005513981882638</v>
      </c>
      <c r="AM52" s="28">
        <f t="shared" si="24"/>
        <v>3.7120831839368944</v>
      </c>
      <c r="AN52" s="402">
        <f t="shared" si="24"/>
        <v>3.1603098699311403</v>
      </c>
      <c r="AO52" s="384">
        <f>(AL52-AI52)/AI52</f>
        <v>0.17396255549153483</v>
      </c>
      <c r="AP52" s="385">
        <f>(AM52-AJ52)/AJ52</f>
        <v>0.17351434326721119</v>
      </c>
      <c r="AQ52" s="386">
        <f>(AN52-AK52)/AK52</f>
        <v>0.16488067639316753</v>
      </c>
    </row>
    <row r="53" spans="1:43" ht="19.5" customHeight="1">
      <c r="A53" s="8" t="s">
        <v>210</v>
      </c>
      <c r="B53" s="19">
        <v>517.64</v>
      </c>
      <c r="C53" s="371">
        <v>477.94</v>
      </c>
      <c r="D53" s="375">
        <v>995.57999999999993</v>
      </c>
      <c r="E53" s="19">
        <v>378.11</v>
      </c>
      <c r="F53" s="369">
        <v>226.27</v>
      </c>
      <c r="G53" s="377">
        <v>604.38</v>
      </c>
      <c r="H53" s="345">
        <f t="shared" si="26"/>
        <v>7.6327661006332526E-3</v>
      </c>
      <c r="I53" s="323">
        <f t="shared" si="27"/>
        <v>5.8468479147926579E-3</v>
      </c>
      <c r="J53" s="399">
        <f t="shared" si="28"/>
        <v>6.6566672013414164E-3</v>
      </c>
      <c r="K53" s="323">
        <f t="shared" si="29"/>
        <v>6.2295785285073528E-3</v>
      </c>
      <c r="L53" s="323">
        <f t="shared" si="30"/>
        <v>2.931464340738584E-3</v>
      </c>
      <c r="M53" s="399">
        <f t="shared" si="31"/>
        <v>4.3832941937561373E-3</v>
      </c>
      <c r="N53" s="394">
        <f t="shared" si="22"/>
        <v>-0.26955026659454445</v>
      </c>
      <c r="O53" s="395">
        <f t="shared" si="22"/>
        <v>-0.52657237310122607</v>
      </c>
      <c r="P53" s="386">
        <f t="shared" si="22"/>
        <v>-0.39293678057011988</v>
      </c>
      <c r="R53" s="401">
        <v>130.23999999999998</v>
      </c>
      <c r="S53" s="369">
        <v>108.04800000000002</v>
      </c>
      <c r="T53" s="374">
        <v>238.28800000000001</v>
      </c>
      <c r="U53" s="19">
        <v>96.509000000000015</v>
      </c>
      <c r="V53" s="119">
        <v>58.185000000000002</v>
      </c>
      <c r="W53" s="375">
        <v>154.69400000000002</v>
      </c>
      <c r="X53" s="345">
        <f t="shared" si="32"/>
        <v>8.1169767028932849E-3</v>
      </c>
      <c r="Y53" s="323">
        <f t="shared" si="33"/>
        <v>4.9393649162004444E-3</v>
      </c>
      <c r="Z53" s="399">
        <f t="shared" si="34"/>
        <v>6.2839231587547145E-3</v>
      </c>
      <c r="AA53" s="323">
        <f t="shared" si="35"/>
        <v>6.5677083577898128E-3</v>
      </c>
      <c r="AB53" s="323">
        <f t="shared" si="36"/>
        <v>2.9451510973617302E-3</v>
      </c>
      <c r="AC53" s="399">
        <f t="shared" si="37"/>
        <v>4.4903041516779667E-3</v>
      </c>
      <c r="AE53" s="394">
        <f t="shared" si="23"/>
        <v>-0.25899109336609316</v>
      </c>
      <c r="AF53" s="395">
        <f t="shared" si="23"/>
        <v>-0.46148933807196807</v>
      </c>
      <c r="AG53" s="386">
        <f t="shared" si="23"/>
        <v>-0.35081078358960582</v>
      </c>
      <c r="AI53" s="27">
        <f t="shared" si="24"/>
        <v>2.5160343095587661</v>
      </c>
      <c r="AJ53" s="28">
        <f t="shared" si="24"/>
        <v>2.2607021801899823</v>
      </c>
      <c r="AK53" s="402">
        <f t="shared" si="24"/>
        <v>2.3934590891741498</v>
      </c>
      <c r="AL53" s="28">
        <f t="shared" si="24"/>
        <v>2.5524053846764172</v>
      </c>
      <c r="AM53" s="28">
        <f t="shared" si="24"/>
        <v>2.5714853935563706</v>
      </c>
      <c r="AN53" s="402">
        <f t="shared" si="24"/>
        <v>2.5595486283464046</v>
      </c>
      <c r="AO53" s="384">
        <f t="shared" ref="AO53:AQ63" si="38">(AL53-AI53)/AI53</f>
        <v>1.4455715082847775E-2</v>
      </c>
      <c r="AP53" s="385">
        <f t="shared" si="38"/>
        <v>0.13747198374456876</v>
      </c>
      <c r="AQ53" s="386">
        <f t="shared" si="38"/>
        <v>6.9393097180350416E-2</v>
      </c>
    </row>
    <row r="54" spans="1:43" ht="19.5" customHeight="1">
      <c r="A54" s="8" t="s">
        <v>208</v>
      </c>
      <c r="B54" s="19">
        <v>107.21</v>
      </c>
      <c r="C54" s="371">
        <v>214.15000000000003</v>
      </c>
      <c r="D54" s="375">
        <v>321.36</v>
      </c>
      <c r="E54" s="19">
        <v>102.57000000000001</v>
      </c>
      <c r="F54" s="369">
        <v>186.23999999999998</v>
      </c>
      <c r="G54" s="377">
        <v>288.81</v>
      </c>
      <c r="H54" s="345">
        <f t="shared" si="26"/>
        <v>1.580845478805523E-3</v>
      </c>
      <c r="I54" s="323">
        <f t="shared" si="27"/>
        <v>2.6197901011692846E-3</v>
      </c>
      <c r="J54" s="399">
        <f t="shared" si="28"/>
        <v>2.1486837540158278E-3</v>
      </c>
      <c r="K54" s="323">
        <f t="shared" si="29"/>
        <v>1.6898994199280612E-3</v>
      </c>
      <c r="L54" s="323">
        <f t="shared" si="30"/>
        <v>2.4128515438155908E-3</v>
      </c>
      <c r="M54" s="399">
        <f t="shared" si="31"/>
        <v>2.0946080216067871E-3</v>
      </c>
      <c r="N54" s="394">
        <f t="shared" si="22"/>
        <v>-4.3279544818580234E-2</v>
      </c>
      <c r="O54" s="395">
        <f t="shared" si="22"/>
        <v>-0.13032920849871607</v>
      </c>
      <c r="P54" s="386">
        <f t="shared" si="22"/>
        <v>-0.10128827483196419</v>
      </c>
      <c r="R54" s="401">
        <v>30.77</v>
      </c>
      <c r="S54" s="369">
        <v>96.172999999999988</v>
      </c>
      <c r="T54" s="374">
        <v>126.94299999999998</v>
      </c>
      <c r="U54" s="19">
        <v>34.717999999999996</v>
      </c>
      <c r="V54" s="119">
        <v>75.22</v>
      </c>
      <c r="W54" s="375">
        <v>109.93799999999999</v>
      </c>
      <c r="X54" s="345">
        <f t="shared" si="32"/>
        <v>1.917685604637795E-3</v>
      </c>
      <c r="Y54" s="323">
        <f t="shared" si="33"/>
        <v>4.3965047209179736E-3</v>
      </c>
      <c r="Z54" s="399">
        <f t="shared" si="34"/>
        <v>3.3476300004272124E-3</v>
      </c>
      <c r="AA54" s="323">
        <f t="shared" si="35"/>
        <v>2.3626573559538144E-3</v>
      </c>
      <c r="AB54" s="323">
        <f t="shared" si="36"/>
        <v>3.8074119711875797E-3</v>
      </c>
      <c r="AC54" s="399">
        <f t="shared" si="37"/>
        <v>3.1911713306732791E-3</v>
      </c>
      <c r="AE54" s="394">
        <f t="shared" si="23"/>
        <v>0.12830679233019165</v>
      </c>
      <c r="AF54" s="395">
        <f t="shared" si="23"/>
        <v>-0.21786780073409368</v>
      </c>
      <c r="AG54" s="386">
        <f t="shared" si="23"/>
        <v>-0.13395776056970449</v>
      </c>
      <c r="AI54" s="27">
        <f t="shared" si="24"/>
        <v>2.8700680906631848</v>
      </c>
      <c r="AJ54" s="28">
        <f t="shared" si="24"/>
        <v>4.4909175811347177</v>
      </c>
      <c r="AK54" s="402">
        <f t="shared" si="24"/>
        <v>3.9501804829474723</v>
      </c>
      <c r="AL54" s="28">
        <f t="shared" si="24"/>
        <v>3.3848103734035289</v>
      </c>
      <c r="AM54" s="28">
        <f t="shared" si="24"/>
        <v>4.038874570446735</v>
      </c>
      <c r="AN54" s="402">
        <f t="shared" si="24"/>
        <v>3.8065856445413937</v>
      </c>
      <c r="AO54" s="384">
        <f t="shared" si="38"/>
        <v>0.17934845671950692</v>
      </c>
      <c r="AP54" s="385">
        <f t="shared" si="38"/>
        <v>-0.10065716026206058</v>
      </c>
      <c r="AQ54" s="386">
        <f t="shared" si="38"/>
        <v>-3.6351462680240282E-2</v>
      </c>
    </row>
    <row r="55" spans="1:43" ht="19.5" customHeight="1">
      <c r="A55" s="8" t="s">
        <v>228</v>
      </c>
      <c r="B55" s="19">
        <v>110.99000000000001</v>
      </c>
      <c r="C55" s="371">
        <v>184.99</v>
      </c>
      <c r="D55" s="375">
        <v>295.98</v>
      </c>
      <c r="E55" s="19">
        <v>122.22</v>
      </c>
      <c r="F55" s="369">
        <v>142.16000000000003</v>
      </c>
      <c r="G55" s="377">
        <v>264.38</v>
      </c>
      <c r="H55" s="345">
        <f t="shared" si="26"/>
        <v>1.6365827785899173E-3</v>
      </c>
      <c r="I55" s="323">
        <f t="shared" si="27"/>
        <v>2.2630631371249404E-3</v>
      </c>
      <c r="J55" s="399">
        <f t="shared" si="28"/>
        <v>1.9789874829275727E-3</v>
      </c>
      <c r="K55" s="323">
        <f t="shared" si="29"/>
        <v>2.0136444097066161E-3</v>
      </c>
      <c r="L55" s="323">
        <f t="shared" si="30"/>
        <v>1.8417685538489289E-3</v>
      </c>
      <c r="M55" s="399">
        <f t="shared" si="31"/>
        <v>1.9174283049492827E-3</v>
      </c>
      <c r="N55" s="394">
        <f t="shared" si="22"/>
        <v>0.10118028651229831</v>
      </c>
      <c r="O55" s="395">
        <f t="shared" si="22"/>
        <v>-0.2315260284339693</v>
      </c>
      <c r="P55" s="386">
        <f t="shared" si="22"/>
        <v>-0.10676397053854997</v>
      </c>
      <c r="R55" s="401">
        <v>26.282</v>
      </c>
      <c r="S55" s="369">
        <v>56.608000000000004</v>
      </c>
      <c r="T55" s="374">
        <v>82.89</v>
      </c>
      <c r="U55" s="19">
        <v>26.364000000000001</v>
      </c>
      <c r="V55" s="119">
        <v>39.581000000000003</v>
      </c>
      <c r="W55" s="375">
        <v>65.945000000000007</v>
      </c>
      <c r="X55" s="345">
        <f t="shared" si="32"/>
        <v>1.6379789750110669E-3</v>
      </c>
      <c r="Y55" s="323">
        <f t="shared" si="33"/>
        <v>2.5878088365936876E-3</v>
      </c>
      <c r="Z55" s="399">
        <f t="shared" si="34"/>
        <v>2.1859027337892728E-3</v>
      </c>
      <c r="AA55" s="323">
        <f t="shared" si="35"/>
        <v>1.7941442056675606E-3</v>
      </c>
      <c r="AB55" s="323">
        <f t="shared" si="36"/>
        <v>2.0034721248547676E-3</v>
      </c>
      <c r="AC55" s="399">
        <f t="shared" si="37"/>
        <v>1.9141861176413017E-3</v>
      </c>
      <c r="AE55" s="394">
        <f t="shared" si="23"/>
        <v>3.1200060878167849E-3</v>
      </c>
      <c r="AF55" s="395">
        <f t="shared" si="23"/>
        <v>-0.30078787450537026</v>
      </c>
      <c r="AG55" s="386">
        <f t="shared" si="23"/>
        <v>-0.20442755459042095</v>
      </c>
      <c r="AI55" s="27">
        <f t="shared" si="24"/>
        <v>2.3679610775745559</v>
      </c>
      <c r="AJ55" s="28">
        <f t="shared" si="24"/>
        <v>3.0600573003946159</v>
      </c>
      <c r="AK55" s="402">
        <f t="shared" si="24"/>
        <v>2.8005270626393672</v>
      </c>
      <c r="AL55" s="28">
        <f t="shared" si="24"/>
        <v>2.1570937653411884</v>
      </c>
      <c r="AM55" s="28">
        <f t="shared" si="24"/>
        <v>2.7842571750140683</v>
      </c>
      <c r="AN55" s="402">
        <f t="shared" si="24"/>
        <v>2.4943263484378551</v>
      </c>
      <c r="AO55" s="384">
        <f t="shared" si="38"/>
        <v>-8.9050159747285085E-2</v>
      </c>
      <c r="AP55" s="385">
        <f t="shared" si="38"/>
        <v>-9.0129072205602553E-2</v>
      </c>
      <c r="AQ55" s="386">
        <f t="shared" si="38"/>
        <v>-0.10933681673225189</v>
      </c>
    </row>
    <row r="56" spans="1:43" ht="19.5" customHeight="1">
      <c r="A56" s="8" t="s">
        <v>199</v>
      </c>
      <c r="B56" s="19">
        <v>104.92</v>
      </c>
      <c r="C56" s="371">
        <v>63.859999999999992</v>
      </c>
      <c r="D56" s="375">
        <v>168.78</v>
      </c>
      <c r="E56" s="19">
        <v>11.2</v>
      </c>
      <c r="F56" s="369">
        <v>111.13</v>
      </c>
      <c r="G56" s="377">
        <v>122.33</v>
      </c>
      <c r="H56" s="345">
        <f t="shared" si="26"/>
        <v>1.5470787019520147E-3</v>
      </c>
      <c r="I56" s="323">
        <f t="shared" si="27"/>
        <v>7.8122715788312151E-4</v>
      </c>
      <c r="J56" s="399">
        <f t="shared" si="28"/>
        <v>1.1285002613977825E-3</v>
      </c>
      <c r="K56" s="323">
        <f t="shared" si="29"/>
        <v>1.8452640638777696E-4</v>
      </c>
      <c r="L56" s="323">
        <f t="shared" si="30"/>
        <v>1.4397561859118698E-3</v>
      </c>
      <c r="M56" s="399">
        <f t="shared" si="31"/>
        <v>8.8720404169924264E-4</v>
      </c>
      <c r="N56" s="394">
        <f t="shared" si="22"/>
        <v>-0.89325200152497142</v>
      </c>
      <c r="O56" s="395">
        <f t="shared" si="22"/>
        <v>0.74021296586282503</v>
      </c>
      <c r="P56" s="386">
        <f t="shared" si="22"/>
        <v>-0.27521033297784098</v>
      </c>
      <c r="R56" s="401">
        <v>29.864000000000001</v>
      </c>
      <c r="S56" s="369">
        <v>26.084</v>
      </c>
      <c r="T56" s="374">
        <v>55.948</v>
      </c>
      <c r="U56" s="19">
        <v>7.9509999999999987</v>
      </c>
      <c r="V56" s="119">
        <v>44.859000000000002</v>
      </c>
      <c r="W56" s="375">
        <v>52.81</v>
      </c>
      <c r="X56" s="345">
        <f t="shared" si="32"/>
        <v>1.8612207636302604E-3</v>
      </c>
      <c r="Y56" s="323">
        <f t="shared" si="33"/>
        <v>1.1924181333682472E-3</v>
      </c>
      <c r="Z56" s="399">
        <f t="shared" si="34"/>
        <v>1.4754118247079532E-3</v>
      </c>
      <c r="AA56" s="323">
        <f t="shared" si="35"/>
        <v>5.4108786903591158E-4</v>
      </c>
      <c r="AB56" s="323">
        <f t="shared" si="36"/>
        <v>2.2706287372441327E-3</v>
      </c>
      <c r="AC56" s="399">
        <f t="shared" si="37"/>
        <v>1.5329163526065226E-3</v>
      </c>
      <c r="AE56" s="394">
        <f t="shared" si="23"/>
        <v>-0.73375971068845447</v>
      </c>
      <c r="AF56" s="395">
        <f t="shared" si="23"/>
        <v>0.71978990952307942</v>
      </c>
      <c r="AG56" s="386">
        <f t="shared" si="23"/>
        <v>-5.608779581039533E-2</v>
      </c>
      <c r="AI56" s="27">
        <f t="shared" si="24"/>
        <v>2.8463591307662983</v>
      </c>
      <c r="AJ56" s="28">
        <f t="shared" si="24"/>
        <v>4.0845599749451935</v>
      </c>
      <c r="AK56" s="402">
        <f t="shared" si="24"/>
        <v>3.3148477307737885</v>
      </c>
      <c r="AL56" s="28">
        <f t="shared" si="24"/>
        <v>7.0991071428571413</v>
      </c>
      <c r="AM56" s="28">
        <f t="shared" si="24"/>
        <v>4.0366237739584276</v>
      </c>
      <c r="AN56" s="402">
        <f t="shared" si="24"/>
        <v>4.3170113627074311</v>
      </c>
      <c r="AO56" s="384">
        <f t="shared" si="38"/>
        <v>1.4941009959435145</v>
      </c>
      <c r="AP56" s="385">
        <f t="shared" si="38"/>
        <v>-1.1735952288816394E-2</v>
      </c>
      <c r="AQ56" s="386">
        <f t="shared" si="38"/>
        <v>0.30232569135225601</v>
      </c>
    </row>
    <row r="57" spans="1:43" ht="19.5" customHeight="1">
      <c r="A57" s="8" t="s">
        <v>206</v>
      </c>
      <c r="B57" s="19">
        <v>109.63999999999999</v>
      </c>
      <c r="C57" s="371">
        <v>276.52000000000004</v>
      </c>
      <c r="D57" s="375">
        <v>386.16</v>
      </c>
      <c r="E57" s="19">
        <v>94.700000000000017</v>
      </c>
      <c r="F57" s="369">
        <v>61.27</v>
      </c>
      <c r="G57" s="377">
        <v>155.97000000000003</v>
      </c>
      <c r="H57" s="345">
        <f t="shared" si="26"/>
        <v>1.6166766000954905E-3</v>
      </c>
      <c r="I57" s="323">
        <f t="shared" si="27"/>
        <v>3.382789440930799E-3</v>
      </c>
      <c r="J57" s="399">
        <f t="shared" si="28"/>
        <v>2.5819508291347773E-3</v>
      </c>
      <c r="K57" s="323">
        <f t="shared" si="29"/>
        <v>1.5602366682966502E-3</v>
      </c>
      <c r="L57" s="323">
        <f t="shared" si="30"/>
        <v>7.9378980932979636E-4</v>
      </c>
      <c r="M57" s="399">
        <f t="shared" si="31"/>
        <v>1.1311797137564857E-3</v>
      </c>
      <c r="N57" s="394">
        <f t="shared" si="22"/>
        <v>-0.1362641371762128</v>
      </c>
      <c r="O57" s="395">
        <f t="shared" si="22"/>
        <v>-0.77842470707362943</v>
      </c>
      <c r="P57" s="386">
        <f t="shared" si="22"/>
        <v>-0.5961000621504039</v>
      </c>
      <c r="R57" s="401">
        <v>31.385000000000005</v>
      </c>
      <c r="S57" s="369">
        <v>84.587999999999994</v>
      </c>
      <c r="T57" s="374">
        <v>115.973</v>
      </c>
      <c r="U57" s="19">
        <v>25.076000000000001</v>
      </c>
      <c r="V57" s="119">
        <v>21.492000000000001</v>
      </c>
      <c r="W57" s="375">
        <v>46.567999999999998</v>
      </c>
      <c r="X57" s="345">
        <f t="shared" si="32"/>
        <v>1.9560143874409234E-3</v>
      </c>
      <c r="Y57" s="323">
        <f t="shared" si="33"/>
        <v>3.8669017430360869E-3</v>
      </c>
      <c r="Z57" s="399">
        <f t="shared" si="34"/>
        <v>3.0583387350192224E-3</v>
      </c>
      <c r="AA57" s="323">
        <f t="shared" si="35"/>
        <v>1.7064921901577814E-3</v>
      </c>
      <c r="AB57" s="323">
        <f t="shared" si="36"/>
        <v>1.0878609157772331E-3</v>
      </c>
      <c r="AC57" s="399">
        <f t="shared" si="37"/>
        <v>1.3517297615637293E-3</v>
      </c>
      <c r="AE57" s="394">
        <f t="shared" si="23"/>
        <v>-0.20101959534809632</v>
      </c>
      <c r="AF57" s="395">
        <f t="shared" si="23"/>
        <v>-0.74592140729181433</v>
      </c>
      <c r="AG57" s="386">
        <f t="shared" si="23"/>
        <v>-0.59845826183680684</v>
      </c>
      <c r="AI57" s="27">
        <f t="shared" si="24"/>
        <v>2.8625501641736601</v>
      </c>
      <c r="AJ57" s="28">
        <f t="shared" si="24"/>
        <v>3.0590192391147109</v>
      </c>
      <c r="AK57" s="402">
        <f t="shared" si="24"/>
        <v>3.003237000207168</v>
      </c>
      <c r="AL57" s="28">
        <f t="shared" si="24"/>
        <v>2.6479408658922909</v>
      </c>
      <c r="AM57" s="28">
        <f t="shared" si="24"/>
        <v>3.5077525705891954</v>
      </c>
      <c r="AN57" s="402">
        <f t="shared" si="24"/>
        <v>2.9857023786625625</v>
      </c>
      <c r="AO57" s="384">
        <f t="shared" si="38"/>
        <v>-7.4971366778936788E-2</v>
      </c>
      <c r="AP57" s="385">
        <f t="shared" si="38"/>
        <v>0.14669189580002423</v>
      </c>
      <c r="AQ57" s="386">
        <f t="shared" si="38"/>
        <v>-5.8385740264241329E-3</v>
      </c>
    </row>
    <row r="58" spans="1:43" ht="19.5" customHeight="1">
      <c r="A58" s="8" t="s">
        <v>212</v>
      </c>
      <c r="B58" s="19">
        <v>764.02</v>
      </c>
      <c r="C58" s="371">
        <v>244.63000000000002</v>
      </c>
      <c r="D58" s="375">
        <v>1008.65</v>
      </c>
      <c r="E58" s="19">
        <v>168.23000000000002</v>
      </c>
      <c r="F58" s="369">
        <v>8.52</v>
      </c>
      <c r="G58" s="377">
        <v>176.75000000000003</v>
      </c>
      <c r="H58" s="345">
        <f t="shared" si="26"/>
        <v>1.126571740245309E-2</v>
      </c>
      <c r="I58" s="323">
        <f t="shared" si="27"/>
        <v>2.9926651993884756E-3</v>
      </c>
      <c r="J58" s="399">
        <f t="shared" si="28"/>
        <v>6.7440561005976613E-3</v>
      </c>
      <c r="K58" s="323">
        <f t="shared" si="29"/>
        <v>2.7716854773764039E-3</v>
      </c>
      <c r="L58" s="323">
        <f t="shared" si="30"/>
        <v>1.1038173944001738E-4</v>
      </c>
      <c r="M58" s="399">
        <f t="shared" si="31"/>
        <v>1.2818876348429753E-3</v>
      </c>
      <c r="N58" s="394">
        <f t="shared" si="22"/>
        <v>-0.77980942907253736</v>
      </c>
      <c r="O58" s="395">
        <f t="shared" si="22"/>
        <v>-0.96517189224543187</v>
      </c>
      <c r="P58" s="386">
        <f t="shared" si="22"/>
        <v>-0.82476577603727752</v>
      </c>
      <c r="R58" s="401">
        <v>141.09300000000002</v>
      </c>
      <c r="S58" s="369">
        <v>26.369999999999997</v>
      </c>
      <c r="T58" s="374">
        <v>167.46300000000002</v>
      </c>
      <c r="U58" s="19">
        <v>38.347999999999999</v>
      </c>
      <c r="V58" s="119">
        <v>3.6989999999999998</v>
      </c>
      <c r="W58" s="375">
        <v>42.046999999999997</v>
      </c>
      <c r="X58" s="345">
        <f t="shared" si="32"/>
        <v>8.7933706537263717E-3</v>
      </c>
      <c r="Y58" s="323">
        <f t="shared" si="33"/>
        <v>1.2054924925977871E-3</v>
      </c>
      <c r="Z58" s="399">
        <f t="shared" si="34"/>
        <v>4.4161880746598266E-3</v>
      </c>
      <c r="AA58" s="323">
        <f t="shared" si="35"/>
        <v>2.6096890456281147E-3</v>
      </c>
      <c r="AB58" s="323">
        <f t="shared" si="36"/>
        <v>1.8723234354457401E-4</v>
      </c>
      <c r="AC58" s="399">
        <f t="shared" si="37"/>
        <v>1.2204986532483705E-3</v>
      </c>
      <c r="AE58" s="394">
        <f t="shared" si="23"/>
        <v>-0.7282076360981764</v>
      </c>
      <c r="AF58" s="395">
        <f t="shared" si="23"/>
        <v>-0.85972696245733793</v>
      </c>
      <c r="AG58" s="386">
        <f t="shared" si="23"/>
        <v>-0.74891767136621223</v>
      </c>
      <c r="AI58" s="27">
        <f t="shared" si="24"/>
        <v>1.846718672286066</v>
      </c>
      <c r="AJ58" s="28">
        <f t="shared" si="24"/>
        <v>1.0779544618403301</v>
      </c>
      <c r="AK58" s="402">
        <f t="shared" si="24"/>
        <v>1.6602686759530068</v>
      </c>
      <c r="AL58" s="28">
        <f t="shared" si="24"/>
        <v>2.2794983058907445</v>
      </c>
      <c r="AM58" s="28">
        <f t="shared" si="24"/>
        <v>4.341549295774648</v>
      </c>
      <c r="AN58" s="402">
        <f t="shared" si="24"/>
        <v>2.3788967468175386</v>
      </c>
      <c r="AO58" s="384">
        <f t="shared" si="38"/>
        <v>0.23435060255763676</v>
      </c>
      <c r="AP58" s="385">
        <f t="shared" si="38"/>
        <v>3.0275813584579159</v>
      </c>
      <c r="AQ58" s="386">
        <f t="shared" si="38"/>
        <v>0.43283842023462493</v>
      </c>
    </row>
    <row r="59" spans="1:43" ht="19.5" customHeight="1">
      <c r="A59" s="8" t="s">
        <v>209</v>
      </c>
      <c r="B59" s="19">
        <v>53.180000000000007</v>
      </c>
      <c r="C59" s="371">
        <v>125.42999999999999</v>
      </c>
      <c r="D59" s="375">
        <v>178.61</v>
      </c>
      <c r="E59" s="19">
        <v>63.31</v>
      </c>
      <c r="F59" s="369">
        <v>81.78</v>
      </c>
      <c r="G59" s="377">
        <v>145.09</v>
      </c>
      <c r="H59" s="345">
        <f t="shared" si="26"/>
        <v>7.8415597950636819E-4</v>
      </c>
      <c r="I59" s="323">
        <f t="shared" si="27"/>
        <v>1.53443974965988E-3</v>
      </c>
      <c r="J59" s="399">
        <f t="shared" si="28"/>
        <v>1.19422580689808E-3</v>
      </c>
      <c r="K59" s="323">
        <f t="shared" si="29"/>
        <v>1.0430684632509071E-3</v>
      </c>
      <c r="L59" s="323">
        <f t="shared" si="30"/>
        <v>1.059509231385519E-3</v>
      </c>
      <c r="M59" s="399">
        <f t="shared" si="31"/>
        <v>1.0522720053146662E-3</v>
      </c>
      <c r="N59" s="394">
        <f t="shared" si="22"/>
        <v>0.19048514479127482</v>
      </c>
      <c r="O59" s="395">
        <f t="shared" si="22"/>
        <v>-0.3480028701267639</v>
      </c>
      <c r="P59" s="386">
        <f t="shared" si="22"/>
        <v>-0.18767146296399981</v>
      </c>
      <c r="R59" s="401">
        <v>16.135000000000002</v>
      </c>
      <c r="S59" s="369">
        <v>55.351999999999997</v>
      </c>
      <c r="T59" s="374">
        <v>71.486999999999995</v>
      </c>
      <c r="U59" s="19">
        <v>20.084</v>
      </c>
      <c r="V59" s="119">
        <v>16.087</v>
      </c>
      <c r="W59" s="375">
        <v>36.170999999999999</v>
      </c>
      <c r="X59" s="345">
        <f t="shared" si="32"/>
        <v>1.0055852203714926E-3</v>
      </c>
      <c r="Y59" s="323">
        <f t="shared" si="33"/>
        <v>2.5303913708863372E-3</v>
      </c>
      <c r="Z59" s="399">
        <f t="shared" si="34"/>
        <v>1.8851927703027354E-3</v>
      </c>
      <c r="AA59" s="323">
        <f t="shared" si="35"/>
        <v>1.3667725772503142E-3</v>
      </c>
      <c r="AB59" s="323">
        <f t="shared" si="36"/>
        <v>8.1427594230915447E-4</v>
      </c>
      <c r="AC59" s="399">
        <f t="shared" si="37"/>
        <v>1.0499359475502847E-3</v>
      </c>
      <c r="AE59" s="394">
        <f t="shared" si="23"/>
        <v>0.24474744344592486</v>
      </c>
      <c r="AF59" s="395">
        <f t="shared" si="23"/>
        <v>-0.70936912848677558</v>
      </c>
      <c r="AG59" s="386">
        <f t="shared" si="23"/>
        <v>-0.49401989172856603</v>
      </c>
      <c r="AI59" s="27">
        <f t="shared" si="24"/>
        <v>3.0340353516359531</v>
      </c>
      <c r="AJ59" s="28">
        <f t="shared" si="24"/>
        <v>4.4129793510324484</v>
      </c>
      <c r="AK59" s="402">
        <f t="shared" si="24"/>
        <v>4.0024074799843232</v>
      </c>
      <c r="AL59" s="28">
        <f t="shared" si="24"/>
        <v>3.1723266466592954</v>
      </c>
      <c r="AM59" s="28">
        <f t="shared" si="24"/>
        <v>1.9671068720958669</v>
      </c>
      <c r="AN59" s="402">
        <f t="shared" si="24"/>
        <v>2.4930043421324695</v>
      </c>
      <c r="AO59" s="384">
        <f t="shared" si="38"/>
        <v>4.5579988034343648E-2</v>
      </c>
      <c r="AP59" s="385">
        <f t="shared" si="38"/>
        <v>-0.55424516735260776</v>
      </c>
      <c r="AQ59" s="386">
        <f t="shared" si="38"/>
        <v>-0.37712380495995024</v>
      </c>
    </row>
    <row r="60" spans="1:43" ht="19.5" customHeight="1">
      <c r="A60" s="8" t="s">
        <v>213</v>
      </c>
      <c r="B60" s="19">
        <v>133.89000000000001</v>
      </c>
      <c r="C60" s="371">
        <v>141.96</v>
      </c>
      <c r="D60" s="375">
        <v>275.85000000000002</v>
      </c>
      <c r="E60" s="19">
        <v>35.21</v>
      </c>
      <c r="F60" s="369">
        <v>38.500000000000007</v>
      </c>
      <c r="G60" s="377">
        <v>73.710000000000008</v>
      </c>
      <c r="H60" s="345">
        <f t="shared" si="26"/>
        <v>1.9742505471250023E-3</v>
      </c>
      <c r="I60" s="323">
        <f t="shared" si="27"/>
        <v>1.7366584298948943E-3</v>
      </c>
      <c r="J60" s="399">
        <f t="shared" si="28"/>
        <v>1.8443938683883063E-3</v>
      </c>
      <c r="K60" s="323">
        <f t="shared" si="29"/>
        <v>5.8010489008157389E-4</v>
      </c>
      <c r="L60" s="323">
        <f t="shared" si="30"/>
        <v>4.9879072399538376E-4</v>
      </c>
      <c r="M60" s="399">
        <f t="shared" si="31"/>
        <v>5.3458521959986256E-4</v>
      </c>
      <c r="N60" s="394">
        <f t="shared" si="22"/>
        <v>-0.73702292927029645</v>
      </c>
      <c r="O60" s="395">
        <f t="shared" si="22"/>
        <v>-0.72879684418145962</v>
      </c>
      <c r="P60" s="386">
        <f t="shared" si="22"/>
        <v>-0.73278955954323</v>
      </c>
      <c r="R60" s="401">
        <v>26.670999999999999</v>
      </c>
      <c r="S60" s="369">
        <v>59.363999999999997</v>
      </c>
      <c r="T60" s="374">
        <v>86.034999999999997</v>
      </c>
      <c r="U60" s="19">
        <v>13.338000000000001</v>
      </c>
      <c r="V60" s="119">
        <v>18.040999999999997</v>
      </c>
      <c r="W60" s="375">
        <v>31.378999999999998</v>
      </c>
      <c r="X60" s="345">
        <f t="shared" si="32"/>
        <v>1.6622227091743461E-3</v>
      </c>
      <c r="Y60" s="323">
        <f t="shared" si="33"/>
        <v>2.7137981164419805E-3</v>
      </c>
      <c r="Z60" s="399">
        <f t="shared" si="34"/>
        <v>2.2688399288401506E-3</v>
      </c>
      <c r="AA60" s="323">
        <f t="shared" si="35"/>
        <v>9.0768834073713873E-4</v>
      </c>
      <c r="AB60" s="323">
        <f t="shared" si="36"/>
        <v>9.1318159229187873E-4</v>
      </c>
      <c r="AC60" s="399">
        <f t="shared" si="37"/>
        <v>9.108385197583804E-4</v>
      </c>
      <c r="AE60" s="394">
        <f t="shared" si="23"/>
        <v>-0.49990626523189979</v>
      </c>
      <c r="AF60" s="395">
        <f t="shared" si="23"/>
        <v>-0.69609527659861203</v>
      </c>
      <c r="AG60" s="386">
        <f t="shared" si="23"/>
        <v>-0.63527634102400188</v>
      </c>
      <c r="AI60" s="27">
        <f t="shared" si="24"/>
        <v>1.9920083650758083</v>
      </c>
      <c r="AJ60" s="28">
        <f t="shared" si="24"/>
        <v>4.1817413355874891</v>
      </c>
      <c r="AK60" s="402">
        <f t="shared" si="24"/>
        <v>3.1189052021025914</v>
      </c>
      <c r="AL60" s="28">
        <f t="shared" si="24"/>
        <v>3.7881283726214141</v>
      </c>
      <c r="AM60" s="28">
        <f t="shared" si="24"/>
        <v>4.6859740259740237</v>
      </c>
      <c r="AN60" s="402">
        <f t="shared" si="24"/>
        <v>4.2570885904219233</v>
      </c>
      <c r="AO60" s="384">
        <f t="shared" si="38"/>
        <v>0.90166288406989314</v>
      </c>
      <c r="AP60" s="385">
        <f t="shared" si="38"/>
        <v>0.12057959828729947</v>
      </c>
      <c r="AQ60" s="386">
        <f t="shared" si="38"/>
        <v>0.36493042095413236</v>
      </c>
    </row>
    <row r="61" spans="1:43" ht="19.5" customHeight="1">
      <c r="A61" s="8" t="s">
        <v>214</v>
      </c>
      <c r="B61" s="19">
        <v>91.47</v>
      </c>
      <c r="C61" s="371">
        <v>52.14</v>
      </c>
      <c r="D61" s="375">
        <v>143.61000000000001</v>
      </c>
      <c r="E61" s="19">
        <v>55.37</v>
      </c>
      <c r="F61" s="369">
        <v>11.719999999999999</v>
      </c>
      <c r="G61" s="377">
        <v>67.09</v>
      </c>
      <c r="H61" s="345">
        <f t="shared" si="26"/>
        <v>1.3487541828779144E-3</v>
      </c>
      <c r="I61" s="323">
        <f t="shared" si="27"/>
        <v>6.3785129990645106E-4</v>
      </c>
      <c r="J61" s="399">
        <f t="shared" si="28"/>
        <v>9.6020809657148697E-4</v>
      </c>
      <c r="K61" s="323">
        <f t="shared" si="29"/>
        <v>9.1225242157957236E-4</v>
      </c>
      <c r="L61" s="323">
        <f t="shared" si="30"/>
        <v>1.5183966974612718E-4</v>
      </c>
      <c r="M61" s="399">
        <f t="shared" si="31"/>
        <v>4.8657336023544669E-4</v>
      </c>
      <c r="N61" s="394">
        <f t="shared" si="22"/>
        <v>-0.39466491745927629</v>
      </c>
      <c r="O61" s="395">
        <f t="shared" si="22"/>
        <v>-0.77522056003068662</v>
      </c>
      <c r="P61" s="386">
        <f t="shared" si="22"/>
        <v>-0.53283197548917205</v>
      </c>
      <c r="R61" s="401">
        <v>22.397000000000002</v>
      </c>
      <c r="S61" s="369">
        <v>15.130999999999998</v>
      </c>
      <c r="T61" s="374">
        <v>37.527999999999999</v>
      </c>
      <c r="U61" s="19">
        <v>12.979000000000001</v>
      </c>
      <c r="V61" s="119">
        <v>6.8839999999999995</v>
      </c>
      <c r="W61" s="375">
        <v>19.863</v>
      </c>
      <c r="X61" s="345">
        <f t="shared" si="32"/>
        <v>1.3958532494986252E-3</v>
      </c>
      <c r="Y61" s="323">
        <f t="shared" si="33"/>
        <v>6.917067465110775E-4</v>
      </c>
      <c r="Z61" s="399">
        <f t="shared" si="34"/>
        <v>9.8965566164367028E-4</v>
      </c>
      <c r="AA61" s="323">
        <f t="shared" si="35"/>
        <v>8.8325738299799988E-4</v>
      </c>
      <c r="AB61" s="323">
        <f t="shared" si="36"/>
        <v>3.4844754067608744E-4</v>
      </c>
      <c r="AC61" s="399">
        <f t="shared" si="37"/>
        <v>5.765634825189047E-4</v>
      </c>
      <c r="AE61" s="394">
        <f t="shared" si="23"/>
        <v>-0.4205027459034692</v>
      </c>
      <c r="AF61" s="395">
        <f t="shared" si="23"/>
        <v>-0.54503998413852361</v>
      </c>
      <c r="AG61" s="386">
        <f t="shared" si="23"/>
        <v>-0.47071519931784267</v>
      </c>
      <c r="AI61" s="27">
        <f t="shared" si="24"/>
        <v>2.4485623701760142</v>
      </c>
      <c r="AJ61" s="28">
        <f t="shared" si="24"/>
        <v>2.9019946298427306</v>
      </c>
      <c r="AK61" s="402">
        <f t="shared" si="24"/>
        <v>2.6131884966227976</v>
      </c>
      <c r="AL61" s="28">
        <f t="shared" si="24"/>
        <v>2.3440491240744086</v>
      </c>
      <c r="AM61" s="28">
        <f t="shared" si="24"/>
        <v>5.8737201365187719</v>
      </c>
      <c r="AN61" s="402">
        <f t="shared" si="24"/>
        <v>2.9606498733045159</v>
      </c>
      <c r="AO61" s="384">
        <f t="shared" si="38"/>
        <v>-4.2683513956841834E-2</v>
      </c>
      <c r="AP61" s="385">
        <f t="shared" si="38"/>
        <v>1.0240286029878318</v>
      </c>
      <c r="AQ61" s="386">
        <f t="shared" si="38"/>
        <v>0.13296452863265179</v>
      </c>
    </row>
    <row r="62" spans="1:43" ht="19.5" customHeight="1" thickBot="1">
      <c r="A62" s="8" t="s">
        <v>17</v>
      </c>
      <c r="B62" s="19">
        <f t="shared" ref="B62:G62" si="39">B63-SUM(B40:B61)</f>
        <v>179.05999999999767</v>
      </c>
      <c r="C62" s="371">
        <f t="shared" si="39"/>
        <v>25.779999999969732</v>
      </c>
      <c r="D62" s="376">
        <f t="shared" si="39"/>
        <v>204.84000000002561</v>
      </c>
      <c r="E62" s="21">
        <f t="shared" si="39"/>
        <v>17.499999999992724</v>
      </c>
      <c r="F62" s="119">
        <f t="shared" si="39"/>
        <v>12.819999999977881</v>
      </c>
      <c r="G62" s="375">
        <f t="shared" si="39"/>
        <v>30.320000000036089</v>
      </c>
      <c r="H62" s="345">
        <f t="shared" si="26"/>
        <v>2.6402965342310724E-3</v>
      </c>
      <c r="I62" s="323">
        <f t="shared" si="27"/>
        <v>3.1537795380838128E-4</v>
      </c>
      <c r="J62" s="399">
        <f t="shared" si="28"/>
        <v>1.3696053652372951E-3</v>
      </c>
      <c r="K62" s="323">
        <f t="shared" si="29"/>
        <v>2.8832250998078165E-4</v>
      </c>
      <c r="L62" s="323">
        <f t="shared" si="30"/>
        <v>1.6609083328856589E-4</v>
      </c>
      <c r="M62" s="399">
        <f t="shared" si="31"/>
        <v>2.1989721690797887E-4</v>
      </c>
      <c r="N62" s="396">
        <f t="shared" si="22"/>
        <v>-0.90226739640347953</v>
      </c>
      <c r="O62" s="397">
        <f t="shared" si="22"/>
        <v>-0.5027152831655185</v>
      </c>
      <c r="P62" s="388">
        <f t="shared" si="22"/>
        <v>-0.85198203475867851</v>
      </c>
      <c r="R62" s="19">
        <f t="shared" ref="R62:W62" si="40">R63-SUM(R40:R61)</f>
        <v>45.969999999997526</v>
      </c>
      <c r="S62" s="119">
        <f t="shared" si="40"/>
        <v>16.558000000000902</v>
      </c>
      <c r="T62" s="375">
        <f t="shared" si="40"/>
        <v>62.527999999991152</v>
      </c>
      <c r="U62" s="119">
        <f t="shared" si="40"/>
        <v>9.1300000000010186</v>
      </c>
      <c r="V62" s="123">
        <f t="shared" si="40"/>
        <v>5.5780000000013388</v>
      </c>
      <c r="W62" s="376">
        <f t="shared" si="40"/>
        <v>14.707999999991443</v>
      </c>
      <c r="X62" s="345">
        <f t="shared" si="32"/>
        <v>2.8649986105035649E-3</v>
      </c>
      <c r="Y62" s="323">
        <f t="shared" si="33"/>
        <v>7.5694139903053649E-4</v>
      </c>
      <c r="Z62" s="399">
        <f t="shared" si="34"/>
        <v>1.6489338416981096E-3</v>
      </c>
      <c r="AA62" s="323">
        <f t="shared" si="35"/>
        <v>6.2132212857482385E-4</v>
      </c>
      <c r="AB62" s="323">
        <f t="shared" si="36"/>
        <v>2.8234171729977955E-4</v>
      </c>
      <c r="AC62" s="399">
        <f t="shared" si="37"/>
        <v>4.2692925040946068E-4</v>
      </c>
      <c r="AE62" s="396">
        <f t="shared" si="23"/>
        <v>-0.80139221231234481</v>
      </c>
      <c r="AF62" s="397">
        <f t="shared" si="23"/>
        <v>-0.6631235656479626</v>
      </c>
      <c r="AG62" s="388">
        <f t="shared" si="23"/>
        <v>-0.76477737973398274</v>
      </c>
      <c r="AI62" s="27">
        <f t="shared" si="24"/>
        <v>2.5672958784763833</v>
      </c>
      <c r="AJ62" s="28">
        <f t="shared" si="24"/>
        <v>6.4228083785959438</v>
      </c>
      <c r="AK62" s="402">
        <f t="shared" si="24"/>
        <v>3.0525288029673572</v>
      </c>
      <c r="AL62" s="28">
        <f t="shared" si="24"/>
        <v>5.2171428571456078</v>
      </c>
      <c r="AM62" s="28">
        <f t="shared" si="24"/>
        <v>4.351014040570174</v>
      </c>
      <c r="AN62" s="402">
        <f t="shared" si="24"/>
        <v>4.8509234828410079</v>
      </c>
      <c r="AO62" s="387">
        <f t="shared" si="38"/>
        <v>1.0321548836209065</v>
      </c>
      <c r="AP62" s="385">
        <f t="shared" si="38"/>
        <v>-0.32256829347891486</v>
      </c>
      <c r="AQ62" s="386">
        <f t="shared" si="38"/>
        <v>0.58914912715170287</v>
      </c>
    </row>
    <row r="63" spans="1:43" ht="25.5" customHeight="1" thickBot="1">
      <c r="A63" s="12" t="s">
        <v>18</v>
      </c>
      <c r="B63" s="17">
        <v>67818.14</v>
      </c>
      <c r="C63" s="372">
        <v>81743.189999999988</v>
      </c>
      <c r="D63" s="18">
        <v>149561.32999999999</v>
      </c>
      <c r="E63" s="17">
        <v>60695.92</v>
      </c>
      <c r="F63" s="373">
        <v>77186.679999999993</v>
      </c>
      <c r="G63" s="378">
        <v>137882.6</v>
      </c>
      <c r="H63" s="334">
        <f t="shared" ref="H63:M63" si="41">SUM(H40:H62)</f>
        <v>0.99999999999999989</v>
      </c>
      <c r="I63" s="338">
        <f t="shared" si="41"/>
        <v>0.99999999999999989</v>
      </c>
      <c r="J63" s="335">
        <f t="shared" si="41"/>
        <v>1.0000000000000004</v>
      </c>
      <c r="K63" s="338">
        <f t="shared" si="41"/>
        <v>0.99999999999999967</v>
      </c>
      <c r="L63" s="338">
        <f t="shared" si="41"/>
        <v>0.99999999999999978</v>
      </c>
      <c r="M63" s="335">
        <f t="shared" si="41"/>
        <v>1.0000000000000002</v>
      </c>
      <c r="N63" s="389">
        <f t="shared" si="22"/>
        <v>-0.10501939451598055</v>
      </c>
      <c r="O63" s="390">
        <f t="shared" si="22"/>
        <v>-5.5741768825023776E-2</v>
      </c>
      <c r="P63" s="391">
        <f t="shared" si="22"/>
        <v>-7.808656154635682E-2</v>
      </c>
      <c r="R63" s="17">
        <v>16045.383000000002</v>
      </c>
      <c r="S63" s="372">
        <v>21874.876999999997</v>
      </c>
      <c r="T63" s="18">
        <v>37920.259999999995</v>
      </c>
      <c r="U63" s="17">
        <v>14694.470999999998</v>
      </c>
      <c r="V63" s="373">
        <v>19756.201999999997</v>
      </c>
      <c r="W63" s="378">
        <v>34450.672999999995</v>
      </c>
      <c r="X63" s="334">
        <f t="shared" ref="X63:AC63" si="42">SUM(X40:X62)</f>
        <v>1</v>
      </c>
      <c r="Y63" s="338">
        <f t="shared" si="42"/>
        <v>1.0000000000000002</v>
      </c>
      <c r="Z63" s="335">
        <f t="shared" si="42"/>
        <v>1</v>
      </c>
      <c r="AA63" s="338">
        <f t="shared" si="42"/>
        <v>1.0000000000000002</v>
      </c>
      <c r="AB63" s="338">
        <f t="shared" si="42"/>
        <v>1.0000000000000002</v>
      </c>
      <c r="AC63" s="335">
        <f t="shared" si="42"/>
        <v>0.99999999999999978</v>
      </c>
      <c r="AE63" s="389">
        <f t="shared" si="23"/>
        <v>-8.4193191275023088E-2</v>
      </c>
      <c r="AF63" s="390">
        <f t="shared" si="23"/>
        <v>-9.6854258883375649E-2</v>
      </c>
      <c r="AG63" s="391">
        <f t="shared" si="23"/>
        <v>-9.1496920116054051E-2</v>
      </c>
      <c r="AI63" s="403">
        <f t="shared" si="24"/>
        <v>2.3659426519217428</v>
      </c>
      <c r="AJ63" s="404">
        <f t="shared" si="24"/>
        <v>2.6760488549566026</v>
      </c>
      <c r="AK63" s="405">
        <f t="shared" si="24"/>
        <v>2.5354321200540268</v>
      </c>
      <c r="AL63" s="404">
        <f t="shared" si="24"/>
        <v>2.4209981494637529</v>
      </c>
      <c r="AM63" s="404">
        <f t="shared" si="24"/>
        <v>2.5595351425919599</v>
      </c>
      <c r="AN63" s="405">
        <f t="shared" si="24"/>
        <v>2.4985511587393909</v>
      </c>
      <c r="AO63" s="389">
        <f t="shared" si="38"/>
        <v>2.3270005085411157E-2</v>
      </c>
      <c r="AP63" s="390">
        <f t="shared" si="38"/>
        <v>-4.3539456370101356E-2</v>
      </c>
      <c r="AQ63" s="391">
        <f t="shared" si="38"/>
        <v>-1.4546223116338066E-2</v>
      </c>
    </row>
    <row r="64" spans="1:43" ht="20.100000000000001" customHeight="1"/>
    <row r="65" spans="1:43" ht="20.100000000000001" customHeight="1" thickBot="1"/>
    <row r="66" spans="1:43" ht="15" customHeight="1">
      <c r="A66" s="484" t="s">
        <v>15</v>
      </c>
      <c r="B66" s="431" t="s">
        <v>136</v>
      </c>
      <c r="C66" s="493"/>
      <c r="D66" s="493"/>
      <c r="E66" s="493"/>
      <c r="F66" s="493"/>
      <c r="G66" s="508"/>
      <c r="H66" s="493" t="s">
        <v>138</v>
      </c>
      <c r="I66" s="493"/>
      <c r="J66" s="493"/>
      <c r="K66" s="493"/>
      <c r="L66" s="493"/>
      <c r="M66" s="508"/>
      <c r="N66" s="509" t="s">
        <v>156</v>
      </c>
      <c r="O66" s="487"/>
      <c r="P66" s="510"/>
      <c r="R66" s="494" t="s">
        <v>137</v>
      </c>
      <c r="S66" s="493"/>
      <c r="T66" s="493"/>
      <c r="U66" s="493"/>
      <c r="V66" s="493"/>
      <c r="W66" s="508"/>
      <c r="X66" s="493" t="s">
        <v>139</v>
      </c>
      <c r="Y66" s="493"/>
      <c r="Z66" s="493"/>
      <c r="AA66" s="493"/>
      <c r="AB66" s="493"/>
      <c r="AC66" s="432"/>
      <c r="AE66" s="487" t="s">
        <v>156</v>
      </c>
      <c r="AF66" s="487"/>
      <c r="AG66" s="487"/>
      <c r="AI66" s="478" t="s">
        <v>157</v>
      </c>
      <c r="AJ66" s="477"/>
      <c r="AK66" s="477"/>
      <c r="AL66" s="477"/>
      <c r="AM66" s="477"/>
      <c r="AN66" s="476"/>
      <c r="AO66" s="487" t="s">
        <v>156</v>
      </c>
      <c r="AP66" s="487"/>
      <c r="AQ66" s="487"/>
    </row>
    <row r="67" spans="1:43" ht="15" customHeight="1">
      <c r="A67" s="485"/>
      <c r="B67" s="513" t="str">
        <f>B5</f>
        <v>jan-mar 2025</v>
      </c>
      <c r="C67" s="489"/>
      <c r="D67" s="490"/>
      <c r="E67" s="514" t="str">
        <f>E5</f>
        <v>jan-mar 2026</v>
      </c>
      <c r="F67" s="497"/>
      <c r="G67" s="511"/>
      <c r="H67" s="515" t="str">
        <f>B67</f>
        <v>jan-mar 2025</v>
      </c>
      <c r="I67" s="489"/>
      <c r="J67" s="490"/>
      <c r="K67" s="513" t="str">
        <f>E67</f>
        <v>jan-mar 2026</v>
      </c>
      <c r="L67" s="489"/>
      <c r="M67" s="490"/>
      <c r="N67" s="495" t="s">
        <v>140</v>
      </c>
      <c r="O67" s="489"/>
      <c r="P67" s="499"/>
      <c r="R67" s="522" t="str">
        <f>H67</f>
        <v>jan-mar 2025</v>
      </c>
      <c r="S67" s="489"/>
      <c r="T67" s="490"/>
      <c r="U67" s="523" t="str">
        <f>K67</f>
        <v>jan-mar 2026</v>
      </c>
      <c r="V67" s="497"/>
      <c r="W67" s="511"/>
      <c r="X67" s="515" t="str">
        <f>R67</f>
        <v>jan-mar 2025</v>
      </c>
      <c r="Y67" s="489"/>
      <c r="Z67" s="490"/>
      <c r="AA67" s="513" t="str">
        <f>U67</f>
        <v>jan-mar 2026</v>
      </c>
      <c r="AB67" s="489"/>
      <c r="AC67" s="499"/>
      <c r="AE67" s="488" t="s">
        <v>141</v>
      </c>
      <c r="AF67" s="489"/>
      <c r="AG67" s="499"/>
      <c r="AI67" s="518" t="str">
        <f>X67</f>
        <v>jan-mar 2025</v>
      </c>
      <c r="AJ67" s="519"/>
      <c r="AK67" s="520"/>
      <c r="AL67" s="521" t="str">
        <f>AA67</f>
        <v>jan-mar 2026</v>
      </c>
      <c r="AM67" s="519"/>
      <c r="AN67" s="520"/>
      <c r="AO67" s="489" t="s">
        <v>142</v>
      </c>
      <c r="AP67" s="489"/>
      <c r="AQ67" s="499"/>
    </row>
    <row r="68" spans="1:43" ht="19.5" customHeight="1" thickBot="1">
      <c r="A68" s="48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181</v>
      </c>
      <c r="B69" s="39">
        <v>16524.809999999998</v>
      </c>
      <c r="C69" s="370">
        <v>24706.349999999995</v>
      </c>
      <c r="D69" s="375">
        <v>41231.159999999989</v>
      </c>
      <c r="E69" s="39">
        <v>14544.380000000003</v>
      </c>
      <c r="F69" s="379">
        <v>25384.210000000003</v>
      </c>
      <c r="G69" s="377">
        <v>39928.590000000004</v>
      </c>
      <c r="H69" s="345">
        <f t="shared" ref="H69:H96" si="43">B69/$B$97</f>
        <v>0.1832640969695033</v>
      </c>
      <c r="I69" s="323">
        <f t="shared" ref="I69:I96" si="44">C69/$C$97</f>
        <v>0.19422560809418599</v>
      </c>
      <c r="J69" s="398">
        <f t="shared" ref="J69:J96" si="45">D69/$D$97</f>
        <v>0.18967863509934979</v>
      </c>
      <c r="K69" s="323">
        <f t="shared" ref="K69:K96" si="46">E69/$E$97</f>
        <v>0.16173639679982915</v>
      </c>
      <c r="L69" s="323">
        <f t="shared" ref="L69:L96" si="47">F69/$F$97</f>
        <v>0.19420175164185344</v>
      </c>
      <c r="M69" s="399">
        <f t="shared" ref="M69:M96" si="48">G69/$G$97</f>
        <v>0.18096963446196868</v>
      </c>
      <c r="N69" s="392">
        <f t="shared" ref="N69:P97" si="49">(E69-B69)/B69</f>
        <v>-0.11984585601891913</v>
      </c>
      <c r="O69" s="393">
        <f t="shared" si="49"/>
        <v>2.7436671139201379E-2</v>
      </c>
      <c r="P69" s="382">
        <f t="shared" si="49"/>
        <v>-3.1591883420209022E-2</v>
      </c>
      <c r="R69" s="401">
        <v>5118.4049999999997</v>
      </c>
      <c r="S69" s="369">
        <v>9153.7410000000018</v>
      </c>
      <c r="T69" s="374">
        <v>14272.146000000001</v>
      </c>
      <c r="U69" s="39">
        <v>4362.1400000000012</v>
      </c>
      <c r="V69" s="112">
        <v>9347.8859999999986</v>
      </c>
      <c r="W69" s="380">
        <v>13710.026</v>
      </c>
      <c r="X69" s="345">
        <f t="shared" ref="X69:X96" si="50">R69/$R$97</f>
        <v>0.19535490578535666</v>
      </c>
      <c r="Y69" s="323">
        <f t="shared" ref="Y69:Y96" si="51">S69/$S$97</f>
        <v>0.20856381228434148</v>
      </c>
      <c r="Z69" s="398">
        <f t="shared" ref="Z69:Z96" si="52">T69/$T$97</f>
        <v>0.20362614912520913</v>
      </c>
      <c r="AA69" s="323">
        <f t="shared" ref="AA69:AA96" si="53">U69/$U$97</f>
        <v>0.16821358166547776</v>
      </c>
      <c r="AB69" s="323">
        <f t="shared" ref="AB69:AB96" si="54">V69/$V$97</f>
        <v>0.21466727693419974</v>
      </c>
      <c r="AC69" s="399">
        <f t="shared" ref="AC69:AC96" si="55">W69/$W$97</f>
        <v>0.19732879780212695</v>
      </c>
      <c r="AE69" s="392">
        <f t="shared" ref="AE69:AG97" si="56">(U69-R69)/R69</f>
        <v>-0.14775403665790388</v>
      </c>
      <c r="AF69" s="393">
        <f t="shared" si="56"/>
        <v>2.1209361287368386E-2</v>
      </c>
      <c r="AG69" s="382">
        <f t="shared" si="56"/>
        <v>-3.9385807852582277E-2</v>
      </c>
      <c r="AI69" s="27">
        <f t="shared" ref="AI69:AN97" si="57">(R69/B69)*10</f>
        <v>3.0974062636726236</v>
      </c>
      <c r="AJ69" s="28">
        <f t="shared" si="57"/>
        <v>3.7050155122063777</v>
      </c>
      <c r="AK69" s="406">
        <f t="shared" si="57"/>
        <v>3.4614951410535149</v>
      </c>
      <c r="AL69" s="28">
        <f t="shared" si="57"/>
        <v>2.9991928153692355</v>
      </c>
      <c r="AM69" s="28">
        <f t="shared" si="57"/>
        <v>3.6825593548115139</v>
      </c>
      <c r="AN69" s="402">
        <f t="shared" si="57"/>
        <v>3.4336363993819963</v>
      </c>
      <c r="AO69" s="383">
        <f t="shared" ref="AO69:AQ82" si="58">(AL69-AI69)/AI69</f>
        <v>-3.1708287496950906E-2</v>
      </c>
      <c r="AP69" s="381">
        <f t="shared" si="58"/>
        <v>-6.0610157557723556E-3</v>
      </c>
      <c r="AQ69" s="382">
        <f t="shared" si="58"/>
        <v>-8.0481816487657128E-3</v>
      </c>
    </row>
    <row r="70" spans="1:43" ht="19.5" customHeight="1">
      <c r="A70" s="8" t="s">
        <v>180</v>
      </c>
      <c r="B70" s="19">
        <v>20140.84</v>
      </c>
      <c r="C70" s="371">
        <v>21631.37</v>
      </c>
      <c r="D70" s="375">
        <v>41772.21</v>
      </c>
      <c r="E70" s="19">
        <v>20176.980000000003</v>
      </c>
      <c r="F70" s="369">
        <v>16205.86</v>
      </c>
      <c r="G70" s="377">
        <v>36382.840000000004</v>
      </c>
      <c r="H70" s="345">
        <f t="shared" si="43"/>
        <v>0.22336673491599912</v>
      </c>
      <c r="I70" s="323">
        <f t="shared" si="44"/>
        <v>0.17005207131609212</v>
      </c>
      <c r="J70" s="399">
        <f t="shared" si="45"/>
        <v>0.19216766585959291</v>
      </c>
      <c r="K70" s="323">
        <f t="shared" si="46"/>
        <v>0.22437202847438095</v>
      </c>
      <c r="L70" s="323">
        <f t="shared" si="47"/>
        <v>0.12398283810536735</v>
      </c>
      <c r="M70" s="399">
        <f t="shared" si="48"/>
        <v>0.16489911753678987</v>
      </c>
      <c r="N70" s="394">
        <f t="shared" si="49"/>
        <v>1.7943640880918102E-3</v>
      </c>
      <c r="O70" s="395">
        <f t="shared" si="49"/>
        <v>-0.25081675363141581</v>
      </c>
      <c r="P70" s="386">
        <f t="shared" si="49"/>
        <v>-0.12901807206274207</v>
      </c>
      <c r="R70" s="401">
        <v>5823.96</v>
      </c>
      <c r="S70" s="369">
        <v>6716.4500000000007</v>
      </c>
      <c r="T70" s="374">
        <v>12540.41</v>
      </c>
      <c r="U70" s="19">
        <v>5649.1640000000007</v>
      </c>
      <c r="V70" s="119">
        <v>4841.1639999999989</v>
      </c>
      <c r="W70" s="375">
        <v>10490.328</v>
      </c>
      <c r="X70" s="345">
        <f t="shared" si="50"/>
        <v>0.22228392577329967</v>
      </c>
      <c r="Y70" s="323">
        <f t="shared" si="51"/>
        <v>0.15303124886504493</v>
      </c>
      <c r="Z70" s="399">
        <f t="shared" si="52"/>
        <v>0.17891881128116707</v>
      </c>
      <c r="AA70" s="323">
        <f t="shared" si="53"/>
        <v>0.21784401918683874</v>
      </c>
      <c r="AB70" s="323">
        <f t="shared" si="54"/>
        <v>0.11117374485224553</v>
      </c>
      <c r="AC70" s="399">
        <f t="shared" si="55"/>
        <v>0.15098759205781159</v>
      </c>
      <c r="AE70" s="394">
        <f t="shared" si="56"/>
        <v>-3.0013255585546496E-2</v>
      </c>
      <c r="AF70" s="395">
        <f t="shared" si="56"/>
        <v>-0.27920791489551799</v>
      </c>
      <c r="AG70" s="386">
        <f t="shared" si="56"/>
        <v>-0.16347806810144169</v>
      </c>
      <c r="AI70" s="27">
        <f t="shared" si="57"/>
        <v>2.8916172314560864</v>
      </c>
      <c r="AJ70" s="28">
        <f t="shared" si="57"/>
        <v>3.1049582157764402</v>
      </c>
      <c r="AK70" s="402">
        <f t="shared" si="57"/>
        <v>3.0020939758753489</v>
      </c>
      <c r="AL70" s="28">
        <f t="shared" si="57"/>
        <v>2.7998065121737743</v>
      </c>
      <c r="AM70" s="28">
        <f t="shared" si="57"/>
        <v>2.98729225107461</v>
      </c>
      <c r="AN70" s="402">
        <f t="shared" si="57"/>
        <v>2.8833175200176782</v>
      </c>
      <c r="AO70" s="384">
        <f t="shared" si="58"/>
        <v>-3.175064745207664E-2</v>
      </c>
      <c r="AP70" s="385">
        <f t="shared" si="58"/>
        <v>-3.789615077715499E-2</v>
      </c>
      <c r="AQ70" s="386">
        <f t="shared" si="58"/>
        <v>-3.9564536224432463E-2</v>
      </c>
    </row>
    <row r="71" spans="1:43" ht="19.5" customHeight="1">
      <c r="A71" s="8" t="s">
        <v>182</v>
      </c>
      <c r="B71" s="19">
        <v>8643.52</v>
      </c>
      <c r="C71" s="371">
        <v>18221.840000000004</v>
      </c>
      <c r="D71" s="375">
        <v>26865.360000000004</v>
      </c>
      <c r="E71" s="19">
        <v>9109.27</v>
      </c>
      <c r="F71" s="369">
        <v>26106.27</v>
      </c>
      <c r="G71" s="377">
        <v>35215.54</v>
      </c>
      <c r="H71" s="345">
        <f t="shared" si="43"/>
        <v>9.585870502824792E-2</v>
      </c>
      <c r="I71" s="323">
        <f t="shared" si="44"/>
        <v>0.14324851524385285</v>
      </c>
      <c r="J71" s="399">
        <f t="shared" si="45"/>
        <v>0.1235906245725968</v>
      </c>
      <c r="K71" s="323">
        <f t="shared" si="46"/>
        <v>0.1012968931832625</v>
      </c>
      <c r="L71" s="323">
        <f t="shared" si="47"/>
        <v>0.19972586749145113</v>
      </c>
      <c r="M71" s="399">
        <f t="shared" si="48"/>
        <v>0.15960852615083168</v>
      </c>
      <c r="N71" s="394">
        <f t="shared" si="49"/>
        <v>5.3884297138202954E-2</v>
      </c>
      <c r="O71" s="395">
        <f t="shared" si="49"/>
        <v>0.4326912101083093</v>
      </c>
      <c r="P71" s="386">
        <f t="shared" si="49"/>
        <v>0.31081586101954323</v>
      </c>
      <c r="R71" s="401">
        <v>2705.0200000000004</v>
      </c>
      <c r="S71" s="369">
        <v>5460.902</v>
      </c>
      <c r="T71" s="374">
        <v>8165.9220000000005</v>
      </c>
      <c r="U71" s="19">
        <v>2831.4080000000004</v>
      </c>
      <c r="V71" s="119">
        <v>7281.786000000001</v>
      </c>
      <c r="W71" s="375">
        <v>10113.194000000001</v>
      </c>
      <c r="X71" s="345">
        <f t="shared" si="50"/>
        <v>0.10324289055819257</v>
      </c>
      <c r="Y71" s="323">
        <f t="shared" si="51"/>
        <v>0.12442416052968777</v>
      </c>
      <c r="Z71" s="399">
        <f t="shared" si="52"/>
        <v>0.11650632293957937</v>
      </c>
      <c r="AA71" s="323">
        <f t="shared" si="53"/>
        <v>0.10918523496180474</v>
      </c>
      <c r="AB71" s="323">
        <f t="shared" si="54"/>
        <v>0.16722082103243224</v>
      </c>
      <c r="AC71" s="399">
        <f t="shared" si="55"/>
        <v>0.14555949156913953</v>
      </c>
      <c r="AE71" s="394">
        <f t="shared" si="56"/>
        <v>4.6723499271724388E-2</v>
      </c>
      <c r="AF71" s="395">
        <f t="shared" si="56"/>
        <v>0.33344015329335719</v>
      </c>
      <c r="AG71" s="386">
        <f t="shared" si="56"/>
        <v>0.2384632133395348</v>
      </c>
      <c r="AI71" s="27">
        <f t="shared" si="57"/>
        <v>3.1295351893672949</v>
      </c>
      <c r="AJ71" s="28">
        <f t="shared" si="57"/>
        <v>2.9968993252053573</v>
      </c>
      <c r="AK71" s="402">
        <f t="shared" si="57"/>
        <v>3.0395728923788843</v>
      </c>
      <c r="AL71" s="28">
        <f t="shared" si="57"/>
        <v>3.1082710250107857</v>
      </c>
      <c r="AM71" s="28">
        <f t="shared" si="57"/>
        <v>2.789286251923389</v>
      </c>
      <c r="AN71" s="402">
        <f t="shared" si="57"/>
        <v>2.8717986434397997</v>
      </c>
      <c r="AO71" s="384">
        <f t="shared" si="58"/>
        <v>-6.7946717546921928E-3</v>
      </c>
      <c r="AP71" s="385">
        <f t="shared" si="58"/>
        <v>-6.9275958500121457E-2</v>
      </c>
      <c r="AQ71" s="386">
        <f t="shared" si="58"/>
        <v>-5.5196652582257401E-2</v>
      </c>
    </row>
    <row r="72" spans="1:43" ht="19.5" customHeight="1">
      <c r="A72" s="8" t="s">
        <v>184</v>
      </c>
      <c r="B72" s="19">
        <v>8167.24</v>
      </c>
      <c r="C72" s="371">
        <v>13850.060000000001</v>
      </c>
      <c r="D72" s="375">
        <v>22017.300000000003</v>
      </c>
      <c r="E72" s="19">
        <v>8353.4100000000017</v>
      </c>
      <c r="F72" s="369">
        <v>16505.52</v>
      </c>
      <c r="G72" s="377">
        <v>24858.93</v>
      </c>
      <c r="H72" s="345">
        <f t="shared" si="43"/>
        <v>9.0576645863595789E-2</v>
      </c>
      <c r="I72" s="323">
        <f t="shared" si="44"/>
        <v>0.1088803617548105</v>
      </c>
      <c r="J72" s="399">
        <f t="shared" si="45"/>
        <v>0.10128774966731269</v>
      </c>
      <c r="K72" s="323">
        <f t="shared" si="46"/>
        <v>9.2891579729879228E-2</v>
      </c>
      <c r="L72" s="323">
        <f t="shared" si="47"/>
        <v>0.12627538520047088</v>
      </c>
      <c r="M72" s="399">
        <f t="shared" si="48"/>
        <v>0.11266892908604252</v>
      </c>
      <c r="N72" s="394">
        <f t="shared" si="49"/>
        <v>2.2794726247790182E-2</v>
      </c>
      <c r="O72" s="395">
        <f t="shared" si="49"/>
        <v>0.19172913330339356</v>
      </c>
      <c r="P72" s="386">
        <f t="shared" si="49"/>
        <v>0.12906350914962311</v>
      </c>
      <c r="R72" s="401">
        <v>2956.0990000000002</v>
      </c>
      <c r="S72" s="369">
        <v>5267.1490000000003</v>
      </c>
      <c r="T72" s="374">
        <v>8223.2479999999996</v>
      </c>
      <c r="U72" s="19">
        <v>2949.1440000000002</v>
      </c>
      <c r="V72" s="119">
        <v>6053.4240000000009</v>
      </c>
      <c r="W72" s="375">
        <v>9002.5680000000011</v>
      </c>
      <c r="X72" s="345">
        <f t="shared" si="50"/>
        <v>0.11282585915674652</v>
      </c>
      <c r="Y72" s="323">
        <f t="shared" si="51"/>
        <v>0.12000958682462796</v>
      </c>
      <c r="Z72" s="399">
        <f t="shared" si="52"/>
        <v>0.11732421484068181</v>
      </c>
      <c r="AA72" s="323">
        <f t="shared" si="53"/>
        <v>0.11372539053933473</v>
      </c>
      <c r="AB72" s="323">
        <f t="shared" si="54"/>
        <v>0.13901239769164189</v>
      </c>
      <c r="AC72" s="399">
        <f t="shared" si="55"/>
        <v>0.12957421966755558</v>
      </c>
      <c r="AE72" s="394">
        <f t="shared" ref="AE72:AE74" si="59">(U72-R72)/R72</f>
        <v>-2.3527628810807509E-3</v>
      </c>
      <c r="AF72" s="395">
        <f t="shared" ref="AF72:AF74" si="60">(V72-S72)/S72</f>
        <v>0.14927905020344032</v>
      </c>
      <c r="AG72" s="386">
        <f t="shared" ref="AG72:AG74" si="61">(W72-T72)/T72</f>
        <v>9.4770338922041703E-2</v>
      </c>
      <c r="AI72" s="27">
        <f t="shared" ref="AI72:AI74" si="62">(R72/B72)*10</f>
        <v>3.6194589604321656</v>
      </c>
      <c r="AJ72" s="28">
        <f t="shared" ref="AJ72:AJ74" si="63">(S72/C72)*10</f>
        <v>3.8029791928699224</v>
      </c>
      <c r="AK72" s="402">
        <f t="shared" ref="AK72:AK74" si="64">(T72/D72)*10</f>
        <v>3.7349030080890926</v>
      </c>
      <c r="AL72" s="28">
        <f t="shared" ref="AL72:AL74" si="65">(U72/E72)*10</f>
        <v>3.5304671984255527</v>
      </c>
      <c r="AM72" s="28">
        <f t="shared" ref="AM72:AM74" si="66">(V72/F72)*10</f>
        <v>3.6675148677533338</v>
      </c>
      <c r="AN72" s="402">
        <f t="shared" ref="AN72:AN74" si="67">(W72/G72)*10</f>
        <v>3.6214623879627967</v>
      </c>
      <c r="AO72" s="384">
        <f t="shared" ref="AO72:AO74" si="68">(AL72-AI72)/AI72</f>
        <v>-2.4587034410244367E-2</v>
      </c>
      <c r="AP72" s="385">
        <f t="shared" ref="AP72:AP74" si="69">(AM72-AJ72)/AJ72</f>
        <v>-3.5620580141633718E-2</v>
      </c>
      <c r="AQ72" s="386">
        <f t="shared" ref="AQ72:AQ74" si="70">(AN72-AK72)/AK72</f>
        <v>-3.0373110059512914E-2</v>
      </c>
    </row>
    <row r="73" spans="1:43" ht="19.5" customHeight="1">
      <c r="A73" s="8" t="s">
        <v>189</v>
      </c>
      <c r="B73" s="19">
        <v>18533.7</v>
      </c>
      <c r="C73" s="371">
        <v>5929.6399999999994</v>
      </c>
      <c r="D73" s="375">
        <v>24463.34</v>
      </c>
      <c r="E73" s="19">
        <v>18241.340000000004</v>
      </c>
      <c r="F73" s="369">
        <v>8895.3700000000008</v>
      </c>
      <c r="G73" s="377">
        <v>27136.710000000006</v>
      </c>
      <c r="H73" s="345">
        <f t="shared" si="43"/>
        <v>0.20554316775827886</v>
      </c>
      <c r="I73" s="323">
        <f t="shared" si="44"/>
        <v>4.661505786081753E-2</v>
      </c>
      <c r="J73" s="399">
        <f t="shared" si="45"/>
        <v>0.11254044128691333</v>
      </c>
      <c r="K73" s="323">
        <f t="shared" si="46"/>
        <v>0.2028473268988156</v>
      </c>
      <c r="L73" s="323">
        <f t="shared" si="47"/>
        <v>6.8053976684812875E-2</v>
      </c>
      <c r="M73" s="399">
        <f t="shared" si="48"/>
        <v>0.12299258474192179</v>
      </c>
      <c r="N73" s="394">
        <f t="shared" si="49"/>
        <v>-1.5774508058293644E-2</v>
      </c>
      <c r="O73" s="395">
        <f t="shared" si="49"/>
        <v>0.50015346631498736</v>
      </c>
      <c r="P73" s="386">
        <f t="shared" si="49"/>
        <v>0.10928066241159246</v>
      </c>
      <c r="R73" s="401">
        <v>3512.3130000000001</v>
      </c>
      <c r="S73" s="369">
        <v>1427.963</v>
      </c>
      <c r="T73" s="374">
        <v>4940.2759999999998</v>
      </c>
      <c r="U73" s="19">
        <v>3774.1380000000004</v>
      </c>
      <c r="V73" s="119">
        <v>2189.1040000000003</v>
      </c>
      <c r="W73" s="375">
        <v>5963.2420000000002</v>
      </c>
      <c r="X73" s="345">
        <f t="shared" si="50"/>
        <v>0.13405495954378044</v>
      </c>
      <c r="Y73" s="323">
        <f t="shared" si="51"/>
        <v>3.2535485445894199E-2</v>
      </c>
      <c r="Z73" s="399">
        <f t="shared" si="52"/>
        <v>7.0484801479447551E-2</v>
      </c>
      <c r="AA73" s="323">
        <f t="shared" si="53"/>
        <v>0.14553894892868699</v>
      </c>
      <c r="AB73" s="323">
        <f t="shared" si="54"/>
        <v>5.0271151638537792E-2</v>
      </c>
      <c r="AC73" s="399">
        <f t="shared" si="55"/>
        <v>8.5829113297316226E-2</v>
      </c>
      <c r="AE73" s="394">
        <f t="shared" si="59"/>
        <v>7.4544893920331201E-2</v>
      </c>
      <c r="AF73" s="395">
        <f t="shared" si="60"/>
        <v>0.53302571565229651</v>
      </c>
      <c r="AG73" s="386">
        <f t="shared" si="61"/>
        <v>0.20706656875040996</v>
      </c>
      <c r="AI73" s="27">
        <f t="shared" si="62"/>
        <v>1.8950954207740494</v>
      </c>
      <c r="AJ73" s="28">
        <f t="shared" si="63"/>
        <v>2.4081782367900919</v>
      </c>
      <c r="AK73" s="402">
        <f t="shared" si="64"/>
        <v>2.019460956680486</v>
      </c>
      <c r="AL73" s="28">
        <f t="shared" si="65"/>
        <v>2.069002606168187</v>
      </c>
      <c r="AM73" s="28">
        <f t="shared" si="66"/>
        <v>2.4609476615362826</v>
      </c>
      <c r="AN73" s="402">
        <f t="shared" si="67"/>
        <v>2.1974815664831877</v>
      </c>
      <c r="AO73" s="384">
        <f t="shared" si="68"/>
        <v>9.1766980959251884E-2</v>
      </c>
      <c r="AP73" s="385">
        <f t="shared" si="69"/>
        <v>2.1912590995145E-2</v>
      </c>
      <c r="AQ73" s="386">
        <f t="shared" si="70"/>
        <v>8.8152538534503444E-2</v>
      </c>
    </row>
    <row r="74" spans="1:43" ht="19.5" customHeight="1">
      <c r="A74" s="8" t="s">
        <v>190</v>
      </c>
      <c r="B74" s="19">
        <v>2570.5</v>
      </c>
      <c r="C74" s="371">
        <v>8960.74</v>
      </c>
      <c r="D74" s="375">
        <v>11531.24</v>
      </c>
      <c r="E74" s="19">
        <v>2652.24</v>
      </c>
      <c r="F74" s="369">
        <v>8227.119999999999</v>
      </c>
      <c r="G74" s="377">
        <v>10879.359999999999</v>
      </c>
      <c r="H74" s="345">
        <f t="shared" si="43"/>
        <v>2.8507460071256995E-2</v>
      </c>
      <c r="I74" s="323">
        <f t="shared" si="44"/>
        <v>7.0443637990795754E-2</v>
      </c>
      <c r="J74" s="399">
        <f t="shared" si="45"/>
        <v>5.3047982744192181E-2</v>
      </c>
      <c r="K74" s="323">
        <f t="shared" si="46"/>
        <v>2.949343602466236E-2</v>
      </c>
      <c r="L74" s="323">
        <f t="shared" si="47"/>
        <v>6.2941533928679474E-2</v>
      </c>
      <c r="M74" s="399">
        <f t="shared" si="48"/>
        <v>4.9308873726323997E-2</v>
      </c>
      <c r="N74" s="394">
        <f t="shared" si="49"/>
        <v>3.1799260844193648E-2</v>
      </c>
      <c r="O74" s="395">
        <f t="shared" si="49"/>
        <v>-8.1870470519175967E-2</v>
      </c>
      <c r="P74" s="386">
        <f t="shared" si="49"/>
        <v>-5.6531647940724593E-2</v>
      </c>
      <c r="R74" s="401">
        <v>976.7700000000001</v>
      </c>
      <c r="S74" s="369">
        <v>4383.3940000000002</v>
      </c>
      <c r="T74" s="374">
        <v>5360.1640000000007</v>
      </c>
      <c r="U74" s="19">
        <v>954.70099999999991</v>
      </c>
      <c r="V74" s="119">
        <v>3345.86</v>
      </c>
      <c r="W74" s="375">
        <v>4300.5609999999997</v>
      </c>
      <c r="X74" s="345">
        <f t="shared" si="50"/>
        <v>3.7280522218144686E-2</v>
      </c>
      <c r="Y74" s="323">
        <f t="shared" si="51"/>
        <v>9.9873632363457587E-2</v>
      </c>
      <c r="Z74" s="399">
        <f t="shared" si="52"/>
        <v>7.6475503683859275E-2</v>
      </c>
      <c r="AA74" s="323">
        <f t="shared" si="53"/>
        <v>3.6815341696876579E-2</v>
      </c>
      <c r="AB74" s="323">
        <f t="shared" si="54"/>
        <v>7.6835196236139561E-2</v>
      </c>
      <c r="AC74" s="399">
        <f t="shared" si="55"/>
        <v>6.1898097932470204E-2</v>
      </c>
      <c r="AE74" s="394">
        <f t="shared" si="59"/>
        <v>-2.2593855257635048E-2</v>
      </c>
      <c r="AF74" s="395">
        <f t="shared" si="60"/>
        <v>-0.23669649591161554</v>
      </c>
      <c r="AG74" s="386">
        <f t="shared" si="61"/>
        <v>-0.19768107841476507</v>
      </c>
      <c r="AI74" s="27">
        <f t="shared" si="62"/>
        <v>3.7999221941256565</v>
      </c>
      <c r="AJ74" s="28">
        <f t="shared" si="63"/>
        <v>4.8917767952200384</v>
      </c>
      <c r="AK74" s="402">
        <f t="shared" si="64"/>
        <v>4.6483847357266006</v>
      </c>
      <c r="AL74" s="28">
        <f t="shared" si="65"/>
        <v>3.5996026000663588</v>
      </c>
      <c r="AM74" s="28">
        <f t="shared" si="66"/>
        <v>4.066866655646205</v>
      </c>
      <c r="AN74" s="402">
        <f t="shared" si="67"/>
        <v>3.9529540340608271</v>
      </c>
      <c r="AO74" s="384">
        <f t="shared" si="68"/>
        <v>-5.2716762035015886E-2</v>
      </c>
      <c r="AP74" s="385">
        <f t="shared" si="69"/>
        <v>-0.16863200716350915</v>
      </c>
      <c r="AQ74" s="386">
        <f t="shared" si="70"/>
        <v>-0.1496069583743414</v>
      </c>
    </row>
    <row r="75" spans="1:43" ht="19.5" customHeight="1">
      <c r="A75" s="8" t="s">
        <v>194</v>
      </c>
      <c r="B75" s="19">
        <v>1980.3300000000002</v>
      </c>
      <c r="C75" s="371">
        <v>5865.43</v>
      </c>
      <c r="D75" s="375">
        <v>7845.76</v>
      </c>
      <c r="E75" s="19">
        <v>2657.4700000000003</v>
      </c>
      <c r="F75" s="369">
        <v>5553.4300000000021</v>
      </c>
      <c r="G75" s="377">
        <v>8210.9000000000015</v>
      </c>
      <c r="H75" s="345">
        <f t="shared" si="43"/>
        <v>2.1962333554916308E-2</v>
      </c>
      <c r="I75" s="323">
        <f t="shared" si="44"/>
        <v>4.6110279684529749E-2</v>
      </c>
      <c r="J75" s="399">
        <f t="shared" si="45"/>
        <v>3.6093407222039721E-2</v>
      </c>
      <c r="K75" s="323">
        <f t="shared" si="46"/>
        <v>2.9551594664306208E-2</v>
      </c>
      <c r="L75" s="323">
        <f t="shared" si="47"/>
        <v>4.2486484063140768E-2</v>
      </c>
      <c r="M75" s="399">
        <f t="shared" si="48"/>
        <v>3.7214526523570671E-2</v>
      </c>
      <c r="N75" s="394">
        <f t="shared" si="49"/>
        <v>0.3419329101715371</v>
      </c>
      <c r="O75" s="395">
        <f t="shared" si="49"/>
        <v>-5.3193031030972691E-2</v>
      </c>
      <c r="P75" s="386">
        <f t="shared" si="49"/>
        <v>4.6539787095195524E-2</v>
      </c>
      <c r="R75" s="401">
        <v>884.52100000000007</v>
      </c>
      <c r="S75" s="369">
        <v>1655.395</v>
      </c>
      <c r="T75" s="374">
        <v>2539.9160000000002</v>
      </c>
      <c r="U75" s="19">
        <v>1093.934</v>
      </c>
      <c r="V75" s="119">
        <v>1627.8579999999999</v>
      </c>
      <c r="W75" s="375">
        <v>2721.7919999999999</v>
      </c>
      <c r="X75" s="345">
        <f t="shared" si="50"/>
        <v>3.375964125937074E-2</v>
      </c>
      <c r="Y75" s="323">
        <f t="shared" si="51"/>
        <v>3.7717419799886999E-2</v>
      </c>
      <c r="Z75" s="399">
        <f t="shared" si="52"/>
        <v>3.6237950072925587E-2</v>
      </c>
      <c r="AA75" s="323">
        <f t="shared" si="53"/>
        <v>4.2184468230190383E-2</v>
      </c>
      <c r="AB75" s="323">
        <f t="shared" si="54"/>
        <v>3.7382553028091334E-2</v>
      </c>
      <c r="AC75" s="399">
        <f t="shared" si="55"/>
        <v>3.9174830392549709E-2</v>
      </c>
      <c r="AE75" s="394">
        <f t="shared" si="56"/>
        <v>0.23675299964613603</v>
      </c>
      <c r="AF75" s="395">
        <f t="shared" si="56"/>
        <v>-1.6634700479341808E-2</v>
      </c>
      <c r="AG75" s="386">
        <f t="shared" si="56"/>
        <v>7.1607092518020179E-2</v>
      </c>
      <c r="AI75" s="27">
        <f t="shared" si="57"/>
        <v>4.4665333555518529</v>
      </c>
      <c r="AJ75" s="28">
        <f t="shared" si="57"/>
        <v>2.8222909488306906</v>
      </c>
      <c r="AK75" s="402">
        <f t="shared" si="57"/>
        <v>3.2373103434211603</v>
      </c>
      <c r="AL75" s="28">
        <f t="shared" si="57"/>
        <v>4.1164491038468913</v>
      </c>
      <c r="AM75" s="28">
        <f t="shared" si="57"/>
        <v>2.931265902334232</v>
      </c>
      <c r="AN75" s="402">
        <f t="shared" si="57"/>
        <v>3.3148522086494774</v>
      </c>
      <c r="AO75" s="384">
        <f t="shared" si="58"/>
        <v>-7.837941057124552E-2</v>
      </c>
      <c r="AP75" s="385">
        <f t="shared" si="58"/>
        <v>3.8612232218188207E-2</v>
      </c>
      <c r="AQ75" s="386">
        <f t="shared" si="58"/>
        <v>2.3952558452079553E-2</v>
      </c>
    </row>
    <row r="76" spans="1:43" ht="19.5" customHeight="1">
      <c r="A76" s="8" t="s">
        <v>183</v>
      </c>
      <c r="B76" s="19">
        <v>1072.31</v>
      </c>
      <c r="C76" s="371">
        <v>6713.66</v>
      </c>
      <c r="D76" s="375">
        <v>7785.9699999999993</v>
      </c>
      <c r="E76" s="19">
        <v>1443.28</v>
      </c>
      <c r="F76" s="369">
        <v>5262.3799999999983</v>
      </c>
      <c r="G76" s="377">
        <v>6705.659999999998</v>
      </c>
      <c r="H76" s="345">
        <f t="shared" si="43"/>
        <v>1.1892174483178209E-2</v>
      </c>
      <c r="I76" s="323">
        <f t="shared" si="44"/>
        <v>5.2778524388977448E-2</v>
      </c>
      <c r="J76" s="399">
        <f t="shared" si="45"/>
        <v>3.5818351036557908E-2</v>
      </c>
      <c r="K76" s="323">
        <f t="shared" si="46"/>
        <v>1.6049560501943526E-2</v>
      </c>
      <c r="L76" s="323">
        <f t="shared" si="47"/>
        <v>4.0259807723189191E-2</v>
      </c>
      <c r="M76" s="399">
        <f t="shared" si="48"/>
        <v>3.03922787913684E-2</v>
      </c>
      <c r="N76" s="394">
        <f t="shared" si="49"/>
        <v>0.34595406179183263</v>
      </c>
      <c r="O76" s="395">
        <f t="shared" si="49"/>
        <v>-0.21616823014570319</v>
      </c>
      <c r="P76" s="386">
        <f t="shared" si="49"/>
        <v>-0.13875085570584031</v>
      </c>
      <c r="R76" s="401">
        <v>360.29899999999998</v>
      </c>
      <c r="S76" s="369">
        <v>2194.0309999999999</v>
      </c>
      <c r="T76" s="374">
        <v>2554.33</v>
      </c>
      <c r="U76" s="19">
        <v>407.99200000000002</v>
      </c>
      <c r="V76" s="119">
        <v>2209.7559999999999</v>
      </c>
      <c r="W76" s="375">
        <v>2617.748</v>
      </c>
      <c r="X76" s="345">
        <f t="shared" si="50"/>
        <v>1.3751584175062002E-2</v>
      </c>
      <c r="Y76" s="323">
        <f t="shared" si="51"/>
        <v>4.9989995306839674E-2</v>
      </c>
      <c r="Z76" s="399">
        <f t="shared" si="52"/>
        <v>3.6443600107159455E-2</v>
      </c>
      <c r="AA76" s="323">
        <f t="shared" si="53"/>
        <v>1.5733056621488897E-2</v>
      </c>
      <c r="AB76" s="323">
        <f t="shared" si="54"/>
        <v>5.0745409519222795E-2</v>
      </c>
      <c r="AC76" s="399">
        <f t="shared" si="55"/>
        <v>3.7677322113679593E-2</v>
      </c>
      <c r="AE76" s="394">
        <f t="shared" si="56"/>
        <v>0.13237061440636816</v>
      </c>
      <c r="AF76" s="395">
        <f t="shared" si="56"/>
        <v>7.1671731165147204E-3</v>
      </c>
      <c r="AG76" s="386">
        <f t="shared" si="56"/>
        <v>2.482764560569704E-2</v>
      </c>
      <c r="AI76" s="27">
        <f t="shared" si="57"/>
        <v>3.36002648487844</v>
      </c>
      <c r="AJ76" s="28">
        <f t="shared" si="57"/>
        <v>3.2680102954275316</v>
      </c>
      <c r="AK76" s="402">
        <f t="shared" si="57"/>
        <v>3.2806830748127727</v>
      </c>
      <c r="AL76" s="28">
        <f t="shared" si="57"/>
        <v>2.8268388670251099</v>
      </c>
      <c r="AM76" s="28">
        <f t="shared" si="57"/>
        <v>4.1991570354098346</v>
      </c>
      <c r="AN76" s="402">
        <f t="shared" si="57"/>
        <v>3.9037887396617199</v>
      </c>
      <c r="AO76" s="384">
        <f t="shared" si="58"/>
        <v>-0.15868554020419276</v>
      </c>
      <c r="AP76" s="385">
        <f t="shared" si="58"/>
        <v>0.28492772537624073</v>
      </c>
      <c r="AQ76" s="386">
        <f t="shared" si="58"/>
        <v>0.18993168515203426</v>
      </c>
    </row>
    <row r="77" spans="1:43" ht="19.5" customHeight="1">
      <c r="A77" s="8" t="s">
        <v>197</v>
      </c>
      <c r="B77" s="19">
        <v>2592.4399999999996</v>
      </c>
      <c r="C77" s="371">
        <v>1085.0500000000002</v>
      </c>
      <c r="D77" s="375">
        <v>3677.49</v>
      </c>
      <c r="E77" s="19">
        <v>3366.2199999999993</v>
      </c>
      <c r="F77" s="369">
        <v>1532.7200000000003</v>
      </c>
      <c r="G77" s="377">
        <v>4898.9399999999996</v>
      </c>
      <c r="H77" s="345">
        <f t="shared" si="43"/>
        <v>2.8750779921077406E-2</v>
      </c>
      <c r="I77" s="323">
        <f t="shared" si="44"/>
        <v>8.5299729042370327E-3</v>
      </c>
      <c r="J77" s="399">
        <f t="shared" si="45"/>
        <v>1.6917818557409203E-2</v>
      </c>
      <c r="K77" s="323">
        <f t="shared" si="46"/>
        <v>3.7433035552943521E-2</v>
      </c>
      <c r="L77" s="323">
        <f t="shared" si="47"/>
        <v>1.1726065486241314E-2</v>
      </c>
      <c r="M77" s="399">
        <f t="shared" si="48"/>
        <v>2.2203623545212006E-2</v>
      </c>
      <c r="N77" s="394">
        <f t="shared" si="49"/>
        <v>0.29847556741911091</v>
      </c>
      <c r="O77" s="395">
        <f t="shared" si="49"/>
        <v>0.4125800654347726</v>
      </c>
      <c r="P77" s="386">
        <f t="shared" si="49"/>
        <v>0.33214230358206276</v>
      </c>
      <c r="R77" s="401">
        <v>791.827</v>
      </c>
      <c r="S77" s="369">
        <v>554.05799999999999</v>
      </c>
      <c r="T77" s="374">
        <v>1345.885</v>
      </c>
      <c r="U77" s="19">
        <v>1013.3000000000001</v>
      </c>
      <c r="V77" s="119">
        <v>521.10899999999992</v>
      </c>
      <c r="W77" s="375">
        <v>1534.4090000000001</v>
      </c>
      <c r="X77" s="345">
        <f t="shared" si="50"/>
        <v>3.0221775921073387E-2</v>
      </c>
      <c r="Y77" s="323">
        <f t="shared" si="51"/>
        <v>1.262395874065452E-2</v>
      </c>
      <c r="Z77" s="399">
        <f t="shared" si="52"/>
        <v>1.920225449735324E-2</v>
      </c>
      <c r="AA77" s="323">
        <f t="shared" si="53"/>
        <v>3.9075046262070583E-2</v>
      </c>
      <c r="AB77" s="323">
        <f t="shared" si="54"/>
        <v>1.1966882139545122E-2</v>
      </c>
      <c r="AC77" s="399">
        <f t="shared" si="55"/>
        <v>2.2084792786444301E-2</v>
      </c>
      <c r="AE77" s="394">
        <f t="shared" si="56"/>
        <v>0.27969872206934099</v>
      </c>
      <c r="AF77" s="395">
        <f t="shared" si="56"/>
        <v>-5.9468503297488838E-2</v>
      </c>
      <c r="AG77" s="386">
        <f t="shared" si="56"/>
        <v>0.14007437485372087</v>
      </c>
      <c r="AI77" s="27">
        <f t="shared" si="57"/>
        <v>3.0543696286124273</v>
      </c>
      <c r="AJ77" s="28">
        <f t="shared" si="57"/>
        <v>5.1062900327173857</v>
      </c>
      <c r="AK77" s="402">
        <f t="shared" si="57"/>
        <v>3.6597924127597903</v>
      </c>
      <c r="AL77" s="28">
        <f t="shared" si="57"/>
        <v>3.0102013534468934</v>
      </c>
      <c r="AM77" s="28">
        <f t="shared" si="57"/>
        <v>3.3998969152878535</v>
      </c>
      <c r="AN77" s="402">
        <f t="shared" si="57"/>
        <v>3.1321245004021279</v>
      </c>
      <c r="AO77" s="384">
        <f t="shared" si="58"/>
        <v>-1.4460684375518475E-2</v>
      </c>
      <c r="AP77" s="385">
        <f t="shared" si="58"/>
        <v>-0.33417473478713672</v>
      </c>
      <c r="AQ77" s="386">
        <f t="shared" si="58"/>
        <v>-0.14417973831465392</v>
      </c>
    </row>
    <row r="78" spans="1:43" ht="19.5" customHeight="1">
      <c r="A78" s="8" t="s">
        <v>195</v>
      </c>
      <c r="B78" s="19">
        <v>209.02</v>
      </c>
      <c r="C78" s="371">
        <v>420.48</v>
      </c>
      <c r="D78" s="375">
        <v>629.5</v>
      </c>
      <c r="E78" s="19">
        <v>167.81</v>
      </c>
      <c r="F78" s="369">
        <v>381.97999999999996</v>
      </c>
      <c r="G78" s="377">
        <v>549.79</v>
      </c>
      <c r="H78" s="345">
        <f t="shared" si="43"/>
        <v>2.318081814469612E-3</v>
      </c>
      <c r="I78" s="323">
        <f t="shared" si="44"/>
        <v>3.305546294432134E-3</v>
      </c>
      <c r="J78" s="399">
        <f t="shared" si="45"/>
        <v>2.8959335802107126E-3</v>
      </c>
      <c r="K78" s="323">
        <f t="shared" si="46"/>
        <v>1.8660805580560549E-3</v>
      </c>
      <c r="L78" s="323">
        <f t="shared" si="47"/>
        <v>2.9223357785077876E-3</v>
      </c>
      <c r="M78" s="399">
        <f t="shared" si="48"/>
        <v>2.4918309244289804E-3</v>
      </c>
      <c r="N78" s="394">
        <f t="shared" si="49"/>
        <v>-0.19715816668261413</v>
      </c>
      <c r="O78" s="395">
        <f t="shared" si="49"/>
        <v>-9.1562024353120372E-2</v>
      </c>
      <c r="P78" s="386">
        <f t="shared" si="49"/>
        <v>-0.12662430500397145</v>
      </c>
      <c r="R78" s="401">
        <v>318.702</v>
      </c>
      <c r="S78" s="369">
        <v>968.23599999999999</v>
      </c>
      <c r="T78" s="374">
        <v>1286.9380000000001</v>
      </c>
      <c r="U78" s="19">
        <v>267.16699999999997</v>
      </c>
      <c r="V78" s="119">
        <v>869.38699999999994</v>
      </c>
      <c r="W78" s="375">
        <v>1136.5539999999999</v>
      </c>
      <c r="X78" s="345">
        <f t="shared" si="50"/>
        <v>1.2163945444646281E-2</v>
      </c>
      <c r="Y78" s="323">
        <f t="shared" si="51"/>
        <v>2.2060815501655728E-2</v>
      </c>
      <c r="Z78" s="399">
        <f t="shared" si="52"/>
        <v>1.8361235171143735E-2</v>
      </c>
      <c r="AA78" s="323">
        <f t="shared" si="53"/>
        <v>1.0302539114476077E-2</v>
      </c>
      <c r="AB78" s="323">
        <f t="shared" si="54"/>
        <v>1.9964828399917707E-2</v>
      </c>
      <c r="AC78" s="399">
        <f t="shared" si="55"/>
        <v>1.6358454349918707E-2</v>
      </c>
      <c r="AE78" s="394">
        <f t="shared" si="56"/>
        <v>-0.16170278190911894</v>
      </c>
      <c r="AF78" s="395">
        <f t="shared" si="56"/>
        <v>-0.10209184537654048</v>
      </c>
      <c r="AG78" s="386">
        <f t="shared" si="56"/>
        <v>-0.11685411418421107</v>
      </c>
      <c r="AI78" s="27">
        <f t="shared" si="57"/>
        <v>15.247440436321881</v>
      </c>
      <c r="AJ78" s="28">
        <f t="shared" si="57"/>
        <v>23.026921613394215</v>
      </c>
      <c r="AK78" s="402">
        <f t="shared" si="57"/>
        <v>20.443812549642576</v>
      </c>
      <c r="AL78" s="28">
        <f t="shared" si="57"/>
        <v>15.920803289434478</v>
      </c>
      <c r="AM78" s="28">
        <f t="shared" si="57"/>
        <v>22.760013613278183</v>
      </c>
      <c r="AN78" s="402">
        <f t="shared" si="57"/>
        <v>20.672511322504956</v>
      </c>
      <c r="AO78" s="384">
        <f t="shared" si="58"/>
        <v>4.4162353407758648E-2</v>
      </c>
      <c r="AP78" s="385">
        <f t="shared" si="58"/>
        <v>-1.159112818453242E-2</v>
      </c>
      <c r="AQ78" s="386">
        <f t="shared" si="58"/>
        <v>1.1186698777786355E-2</v>
      </c>
    </row>
    <row r="79" spans="1:43" ht="19.5" customHeight="1">
      <c r="A79" s="8" t="s">
        <v>204</v>
      </c>
      <c r="B79" s="19">
        <v>862.21999999999991</v>
      </c>
      <c r="C79" s="371">
        <v>1805.2599999999998</v>
      </c>
      <c r="D79" s="375">
        <v>2667.4799999999996</v>
      </c>
      <c r="E79" s="19">
        <v>1177.68</v>
      </c>
      <c r="F79" s="369">
        <v>1354.4199999999998</v>
      </c>
      <c r="G79" s="377">
        <v>2532.1</v>
      </c>
      <c r="H79" s="345">
        <f t="shared" si="43"/>
        <v>9.5622261126781568E-3</v>
      </c>
      <c r="I79" s="323">
        <f t="shared" si="44"/>
        <v>1.4191805801670836E-2</v>
      </c>
      <c r="J79" s="399">
        <f t="shared" si="45"/>
        <v>1.2271397786402655E-2</v>
      </c>
      <c r="K79" s="323">
        <f t="shared" si="46"/>
        <v>1.3096035704734253E-2</v>
      </c>
      <c r="L79" s="323">
        <f t="shared" si="47"/>
        <v>1.0361982368518031E-2</v>
      </c>
      <c r="M79" s="399">
        <f t="shared" si="48"/>
        <v>1.1476318382921883E-2</v>
      </c>
      <c r="N79" s="394">
        <f t="shared" si="49"/>
        <v>0.36586949966365911</v>
      </c>
      <c r="O79" s="395">
        <f t="shared" si="49"/>
        <v>-0.24973688000620409</v>
      </c>
      <c r="P79" s="386">
        <f t="shared" si="49"/>
        <v>-5.0752020633706596E-2</v>
      </c>
      <c r="R79" s="401">
        <v>253.18399999999997</v>
      </c>
      <c r="S79" s="369">
        <v>523.59099999999989</v>
      </c>
      <c r="T79" s="374">
        <v>776.77499999999986</v>
      </c>
      <c r="U79" s="19">
        <v>353.28900000000004</v>
      </c>
      <c r="V79" s="119">
        <v>400.40799999999996</v>
      </c>
      <c r="W79" s="375">
        <v>753.697</v>
      </c>
      <c r="X79" s="345">
        <f t="shared" si="50"/>
        <v>9.6633104387714025E-3</v>
      </c>
      <c r="Y79" s="323">
        <f t="shared" si="51"/>
        <v>1.1929782046244328E-2</v>
      </c>
      <c r="Z79" s="399">
        <f t="shared" si="52"/>
        <v>1.1082545118774309E-2</v>
      </c>
      <c r="AA79" s="323">
        <f t="shared" si="53"/>
        <v>1.3623590268312103E-2</v>
      </c>
      <c r="AB79" s="323">
        <f t="shared" si="54"/>
        <v>9.1950730916775247E-3</v>
      </c>
      <c r="AC79" s="399">
        <f t="shared" si="55"/>
        <v>1.084798255795209E-2</v>
      </c>
      <c r="AE79" s="394">
        <f t="shared" si="56"/>
        <v>0.39538438447927232</v>
      </c>
      <c r="AF79" s="395">
        <f t="shared" si="56"/>
        <v>-0.23526569402453434</v>
      </c>
      <c r="AG79" s="386">
        <f t="shared" si="56"/>
        <v>-2.9710018988767486E-2</v>
      </c>
      <c r="AI79" s="27">
        <f t="shared" si="57"/>
        <v>2.9364199392266475</v>
      </c>
      <c r="AJ79" s="28">
        <f t="shared" si="57"/>
        <v>2.9003633825598527</v>
      </c>
      <c r="AK79" s="402">
        <f t="shared" si="57"/>
        <v>2.9120180844842327</v>
      </c>
      <c r="AL79" s="28">
        <f t="shared" si="57"/>
        <v>2.9998726309353985</v>
      </c>
      <c r="AM79" s="28">
        <f t="shared" si="57"/>
        <v>2.9563060202891274</v>
      </c>
      <c r="AN79" s="402">
        <f t="shared" si="57"/>
        <v>2.9765688558903678</v>
      </c>
      <c r="AO79" s="384">
        <f t="shared" si="58"/>
        <v>2.1608861478260591E-2</v>
      </c>
      <c r="AP79" s="385">
        <f t="shared" si="58"/>
        <v>1.928814784577091E-2</v>
      </c>
      <c r="AQ79" s="386">
        <f t="shared" si="58"/>
        <v>2.2167022845796681E-2</v>
      </c>
    </row>
    <row r="80" spans="1:43" ht="19.5" customHeight="1">
      <c r="A80" s="8" t="s">
        <v>217</v>
      </c>
      <c r="B80" s="19">
        <v>777.03</v>
      </c>
      <c r="C80" s="371">
        <v>2004.81</v>
      </c>
      <c r="D80" s="375">
        <v>2781.84</v>
      </c>
      <c r="E80" s="19">
        <v>515.46</v>
      </c>
      <c r="F80" s="369">
        <v>2583.2400000000002</v>
      </c>
      <c r="G80" s="377">
        <v>3098.7000000000003</v>
      </c>
      <c r="H80" s="345">
        <f t="shared" si="43"/>
        <v>8.6174486283481112E-3</v>
      </c>
      <c r="I80" s="323">
        <f t="shared" si="44"/>
        <v>1.5760540968751156E-2</v>
      </c>
      <c r="J80" s="399">
        <f t="shared" si="45"/>
        <v>1.279749622045015E-2</v>
      </c>
      <c r="K80" s="323">
        <f t="shared" si="46"/>
        <v>5.7320176655477869E-3</v>
      </c>
      <c r="L80" s="323">
        <f t="shared" si="47"/>
        <v>1.9763062664203513E-2</v>
      </c>
      <c r="M80" s="399">
        <f t="shared" si="48"/>
        <v>1.4044337811761004E-2</v>
      </c>
      <c r="N80" s="394">
        <f t="shared" si="49"/>
        <v>-0.33662792942357433</v>
      </c>
      <c r="O80" s="395">
        <f t="shared" si="49"/>
        <v>0.28852110673829456</v>
      </c>
      <c r="P80" s="386">
        <f t="shared" si="49"/>
        <v>0.11390302821154348</v>
      </c>
      <c r="R80" s="401">
        <v>215.12200000000001</v>
      </c>
      <c r="S80" s="369">
        <v>391.24799999999999</v>
      </c>
      <c r="T80" s="374">
        <v>606.37</v>
      </c>
      <c r="U80" s="19">
        <v>177.90999999999997</v>
      </c>
      <c r="V80" s="119">
        <v>509.91499999999996</v>
      </c>
      <c r="W80" s="375">
        <v>687.82499999999993</v>
      </c>
      <c r="X80" s="345">
        <f t="shared" si="50"/>
        <v>8.2105925659179974E-3</v>
      </c>
      <c r="Y80" s="323">
        <f t="shared" si="51"/>
        <v>8.9144071728295589E-3</v>
      </c>
      <c r="Z80" s="399">
        <f t="shared" si="52"/>
        <v>8.6513120062710301E-3</v>
      </c>
      <c r="AA80" s="323">
        <f t="shared" si="53"/>
        <v>6.8605955595430522E-3</v>
      </c>
      <c r="AB80" s="323">
        <f t="shared" si="54"/>
        <v>1.1709820222230188E-2</v>
      </c>
      <c r="AC80" s="399">
        <f t="shared" si="55"/>
        <v>9.8998849709145669E-3</v>
      </c>
      <c r="AE80" s="394">
        <f t="shared" si="56"/>
        <v>-0.17298091315625572</v>
      </c>
      <c r="AF80" s="395">
        <f t="shared" si="56"/>
        <v>0.3033037868564184</v>
      </c>
      <c r="AG80" s="386">
        <f t="shared" si="56"/>
        <v>0.13433217342546619</v>
      </c>
      <c r="AI80" s="27">
        <f t="shared" si="57"/>
        <v>2.7685160161126343</v>
      </c>
      <c r="AJ80" s="28">
        <f t="shared" si="57"/>
        <v>1.9515465305939217</v>
      </c>
      <c r="AK80" s="402">
        <f t="shared" si="57"/>
        <v>2.1797443418744429</v>
      </c>
      <c r="AL80" s="28">
        <f t="shared" si="57"/>
        <v>3.4514802312497568</v>
      </c>
      <c r="AM80" s="28">
        <f t="shared" si="57"/>
        <v>1.9739358325204004</v>
      </c>
      <c r="AN80" s="402">
        <f t="shared" si="57"/>
        <v>2.2197211733952944</v>
      </c>
      <c r="AO80" s="384">
        <f t="shared" si="58"/>
        <v>0.2466896384786299</v>
      </c>
      <c r="AP80" s="385">
        <f t="shared" si="58"/>
        <v>1.1472594465715802E-2</v>
      </c>
      <c r="AQ80" s="386">
        <f t="shared" si="58"/>
        <v>1.8340146939651629E-2</v>
      </c>
    </row>
    <row r="81" spans="1:43" ht="19.5" customHeight="1">
      <c r="A81" s="8" t="s">
        <v>202</v>
      </c>
      <c r="B81" s="19">
        <v>506.37999999999994</v>
      </c>
      <c r="C81" s="371">
        <v>1669.92</v>
      </c>
      <c r="D81" s="375">
        <v>2176.3000000000002</v>
      </c>
      <c r="E81" s="19">
        <v>321.27</v>
      </c>
      <c r="F81" s="369">
        <v>1350.86</v>
      </c>
      <c r="G81" s="377">
        <v>1672.1299999999999</v>
      </c>
      <c r="H81" s="345">
        <f t="shared" si="43"/>
        <v>5.615875367003741E-3</v>
      </c>
      <c r="I81" s="323">
        <f t="shared" si="44"/>
        <v>1.3127848810878303E-2</v>
      </c>
      <c r="J81" s="399">
        <f t="shared" si="45"/>
        <v>1.0011787530758657E-2</v>
      </c>
      <c r="K81" s="323">
        <f t="shared" si="46"/>
        <v>3.5725862635520456E-3</v>
      </c>
      <c r="L81" s="323">
        <f t="shared" si="47"/>
        <v>1.0334746609128828E-2</v>
      </c>
      <c r="M81" s="399">
        <f t="shared" si="48"/>
        <v>7.5786486543324384E-3</v>
      </c>
      <c r="N81" s="394">
        <f t="shared" si="49"/>
        <v>-0.36555551167107703</v>
      </c>
      <c r="O81" s="395">
        <f t="shared" si="49"/>
        <v>-0.19106304493628448</v>
      </c>
      <c r="P81" s="386">
        <f t="shared" si="49"/>
        <v>-0.23166383311124397</v>
      </c>
      <c r="R81" s="401">
        <v>132.43699999999998</v>
      </c>
      <c r="S81" s="369">
        <v>875.46300000000008</v>
      </c>
      <c r="T81" s="374">
        <v>1007.9000000000001</v>
      </c>
      <c r="U81" s="19">
        <v>99.525999999999996</v>
      </c>
      <c r="V81" s="119">
        <v>544.65099999999995</v>
      </c>
      <c r="W81" s="375">
        <v>644.17699999999991</v>
      </c>
      <c r="X81" s="345">
        <f t="shared" si="50"/>
        <v>5.0547421818897256E-3</v>
      </c>
      <c r="Y81" s="323">
        <f t="shared" si="51"/>
        <v>1.994702502440111E-2</v>
      </c>
      <c r="Z81" s="399">
        <f t="shared" si="52"/>
        <v>1.4380093624553609E-2</v>
      </c>
      <c r="AA81" s="323">
        <f t="shared" si="53"/>
        <v>3.8379384725933446E-3</v>
      </c>
      <c r="AB81" s="323">
        <f t="shared" si="54"/>
        <v>1.250750672927428E-2</v>
      </c>
      <c r="AC81" s="399">
        <f t="shared" si="55"/>
        <v>9.2716580538782858E-3</v>
      </c>
      <c r="AE81" s="394">
        <f t="shared" si="56"/>
        <v>-0.24850306183317344</v>
      </c>
      <c r="AF81" s="395">
        <f t="shared" si="56"/>
        <v>-0.37787090945019958</v>
      </c>
      <c r="AG81" s="386">
        <f t="shared" si="56"/>
        <v>-0.36087211032840577</v>
      </c>
      <c r="AI81" s="27">
        <f t="shared" si="57"/>
        <v>2.6153679055254946</v>
      </c>
      <c r="AJ81" s="28">
        <f t="shared" si="57"/>
        <v>5.2425445530324808</v>
      </c>
      <c r="AK81" s="402">
        <f t="shared" si="57"/>
        <v>4.6312548821394115</v>
      </c>
      <c r="AL81" s="28">
        <f t="shared" si="57"/>
        <v>3.0978927381952874</v>
      </c>
      <c r="AM81" s="28">
        <f t="shared" si="57"/>
        <v>4.0318833928016229</v>
      </c>
      <c r="AN81" s="402">
        <f t="shared" si="57"/>
        <v>3.8524337222584366</v>
      </c>
      <c r="AO81" s="384">
        <f t="shared" si="58"/>
        <v>0.18449596771848481</v>
      </c>
      <c r="AP81" s="385">
        <f t="shared" si="58"/>
        <v>-0.23093006611275566</v>
      </c>
      <c r="AQ81" s="386">
        <f t="shared" si="58"/>
        <v>-0.16816633497856587</v>
      </c>
    </row>
    <row r="82" spans="1:43" ht="19.5" customHeight="1">
      <c r="A82" s="8" t="s">
        <v>218</v>
      </c>
      <c r="B82" s="19">
        <v>2787.44</v>
      </c>
      <c r="C82" s="371">
        <v>1892.7199999999998</v>
      </c>
      <c r="D82" s="375">
        <v>4680.16</v>
      </c>
      <c r="E82" s="19">
        <v>1861.8799999999999</v>
      </c>
      <c r="F82" s="369">
        <v>1052.8799999999999</v>
      </c>
      <c r="G82" s="377">
        <v>2914.7599999999998</v>
      </c>
      <c r="H82" s="345">
        <f t="shared" si="43"/>
        <v>3.0913376580830421E-2</v>
      </c>
      <c r="I82" s="323">
        <f t="shared" si="44"/>
        <v>1.4879360688730943E-2</v>
      </c>
      <c r="J82" s="399">
        <f t="shared" si="45"/>
        <v>2.1530472604859362E-2</v>
      </c>
      <c r="K82" s="323">
        <f t="shared" si="46"/>
        <v>2.070447571320784E-2</v>
      </c>
      <c r="L82" s="323">
        <f t="shared" si="47"/>
        <v>8.055052344298862E-3</v>
      </c>
      <c r="M82" s="399">
        <f t="shared" si="48"/>
        <v>1.3210660625490851E-2</v>
      </c>
      <c r="N82" s="394">
        <f t="shared" si="49"/>
        <v>-0.33204660907499361</v>
      </c>
      <c r="O82" s="395">
        <f t="shared" si="49"/>
        <v>-0.44372120546092397</v>
      </c>
      <c r="P82" s="386">
        <f t="shared" si="49"/>
        <v>-0.37720932617688285</v>
      </c>
      <c r="R82" s="401">
        <v>571.76900000000001</v>
      </c>
      <c r="S82" s="369">
        <v>441.85999999999996</v>
      </c>
      <c r="T82" s="374">
        <v>1013.6289999999999</v>
      </c>
      <c r="U82" s="19">
        <v>366.61099999999999</v>
      </c>
      <c r="V82" s="119">
        <v>239.18599999999998</v>
      </c>
      <c r="W82" s="375">
        <v>605.79700000000003</v>
      </c>
      <c r="X82" s="345">
        <f t="shared" si="50"/>
        <v>2.1822790327453104E-2</v>
      </c>
      <c r="Y82" s="323">
        <f t="shared" si="51"/>
        <v>1.0067578501069574E-2</v>
      </c>
      <c r="Z82" s="399">
        <f t="shared" si="52"/>
        <v>1.4461831452091126E-2</v>
      </c>
      <c r="AA82" s="323">
        <f t="shared" si="53"/>
        <v>1.413731548917789E-2</v>
      </c>
      <c r="AB82" s="323">
        <f t="shared" si="54"/>
        <v>5.4927292973816219E-3</v>
      </c>
      <c r="AC82" s="399">
        <f t="shared" si="55"/>
        <v>8.7192536120744846E-3</v>
      </c>
      <c r="AE82" s="394">
        <f t="shared" si="56"/>
        <v>-0.35881273731174657</v>
      </c>
      <c r="AF82" s="395">
        <f t="shared" si="56"/>
        <v>-0.45868374598289052</v>
      </c>
      <c r="AG82" s="386">
        <f t="shared" si="56"/>
        <v>-0.40234839374169434</v>
      </c>
      <c r="AI82" s="27">
        <f t="shared" si="57"/>
        <v>2.0512333897769999</v>
      </c>
      <c r="AJ82" s="28">
        <f t="shared" si="57"/>
        <v>2.3345238598419207</v>
      </c>
      <c r="AK82" s="402">
        <f t="shared" si="57"/>
        <v>2.1657998871833439</v>
      </c>
      <c r="AL82" s="28">
        <f t="shared" si="57"/>
        <v>1.96903667261048</v>
      </c>
      <c r="AM82" s="28">
        <f t="shared" si="57"/>
        <v>2.2717308715143227</v>
      </c>
      <c r="AN82" s="402">
        <f t="shared" si="57"/>
        <v>2.0783769504178733</v>
      </c>
      <c r="AO82" s="384">
        <f t="shared" si="58"/>
        <v>-4.0071850222492676E-2</v>
      </c>
      <c r="AP82" s="385">
        <f t="shared" si="58"/>
        <v>-2.6897556888473992E-2</v>
      </c>
      <c r="AQ82" s="386">
        <f t="shared" si="58"/>
        <v>-4.0365195918061252E-2</v>
      </c>
    </row>
    <row r="83" spans="1:43" ht="19.5" customHeight="1">
      <c r="A83" s="8" t="s">
        <v>220</v>
      </c>
      <c r="B83" s="19">
        <v>324.97000000000003</v>
      </c>
      <c r="C83" s="371">
        <v>1188.31</v>
      </c>
      <c r="D83" s="375">
        <v>1513.28</v>
      </c>
      <c r="E83" s="19">
        <v>281.06999999999994</v>
      </c>
      <c r="F83" s="369">
        <v>633.28000000000009</v>
      </c>
      <c r="G83" s="377">
        <v>914.35</v>
      </c>
      <c r="H83" s="345">
        <f t="shared" si="43"/>
        <v>3.6039950590765948E-3</v>
      </c>
      <c r="I83" s="323">
        <f t="shared" si="44"/>
        <v>9.3417373409832773E-3</v>
      </c>
      <c r="J83" s="399">
        <f t="shared" si="45"/>
        <v>6.9616495127263981E-3</v>
      </c>
      <c r="K83" s="323">
        <f t="shared" si="46"/>
        <v>3.1255542724081715E-3</v>
      </c>
      <c r="L83" s="323">
        <f t="shared" si="47"/>
        <v>4.8449049735939369E-3</v>
      </c>
      <c r="M83" s="399">
        <f t="shared" si="48"/>
        <v>4.1441379540399764E-3</v>
      </c>
      <c r="N83" s="394">
        <f t="shared" si="49"/>
        <v>-0.13508939286703414</v>
      </c>
      <c r="O83" s="395">
        <f t="shared" si="49"/>
        <v>-0.46707508983346085</v>
      </c>
      <c r="P83" s="386">
        <f t="shared" si="49"/>
        <v>-0.39578267075491647</v>
      </c>
      <c r="R83" s="401">
        <v>165.18700000000004</v>
      </c>
      <c r="S83" s="369">
        <v>741.19200000000001</v>
      </c>
      <c r="T83" s="374">
        <v>906.37900000000002</v>
      </c>
      <c r="U83" s="19">
        <v>133.85599999999999</v>
      </c>
      <c r="V83" s="119">
        <v>389.71100000000001</v>
      </c>
      <c r="W83" s="375">
        <v>523.56700000000001</v>
      </c>
      <c r="X83" s="345">
        <f t="shared" si="50"/>
        <v>6.304716180522198E-3</v>
      </c>
      <c r="Y83" s="323">
        <f t="shared" si="51"/>
        <v>1.6887721550637669E-2</v>
      </c>
      <c r="Z83" s="399">
        <f t="shared" si="52"/>
        <v>1.2931654806359038E-2</v>
      </c>
      <c r="AA83" s="323">
        <f t="shared" si="53"/>
        <v>5.1617777484019725E-3</v>
      </c>
      <c r="AB83" s="323">
        <f t="shared" si="54"/>
        <v>8.9494244111774507E-3</v>
      </c>
      <c r="AC83" s="399">
        <f t="shared" si="55"/>
        <v>7.5357148614354341E-3</v>
      </c>
      <c r="AE83" s="394">
        <f t="shared" si="56"/>
        <v>-0.18966988927700146</v>
      </c>
      <c r="AF83" s="395">
        <f t="shared" si="56"/>
        <v>-0.47421046098716663</v>
      </c>
      <c r="AG83" s="386">
        <f t="shared" si="56"/>
        <v>-0.42235312159703614</v>
      </c>
      <c r="AI83" s="27">
        <f t="shared" si="57"/>
        <v>5.0831461365664534</v>
      </c>
      <c r="AJ83" s="28">
        <f t="shared" si="57"/>
        <v>6.2373623044491762</v>
      </c>
      <c r="AK83" s="402">
        <f t="shared" si="57"/>
        <v>5.9894996299429062</v>
      </c>
      <c r="AL83" s="28">
        <f t="shared" si="57"/>
        <v>4.7623723627566097</v>
      </c>
      <c r="AM83" s="28">
        <f t="shared" si="57"/>
        <v>6.1538497978777151</v>
      </c>
      <c r="AN83" s="402">
        <f t="shared" si="57"/>
        <v>5.7261114452890025</v>
      </c>
      <c r="AO83" s="384">
        <f>(AL83-AI83)/AI83</f>
        <v>-6.3105361363173185E-2</v>
      </c>
      <c r="AP83" s="385">
        <f>(AM83-AJ83)/AJ83</f>
        <v>-1.338907417834149E-2</v>
      </c>
      <c r="AQ83" s="386">
        <f>(AN83-AK83)/AK83</f>
        <v>-4.3974989719869871E-2</v>
      </c>
    </row>
    <row r="84" spans="1:43" ht="19.5" customHeight="1">
      <c r="A84" s="8" t="s">
        <v>219</v>
      </c>
      <c r="B84" s="19">
        <v>2.7</v>
      </c>
      <c r="C84" s="371">
        <v>20.61</v>
      </c>
      <c r="D84" s="375">
        <v>23.31</v>
      </c>
      <c r="E84" s="19">
        <v>90.05</v>
      </c>
      <c r="F84" s="369">
        <v>58.370000000000005</v>
      </c>
      <c r="G84" s="377">
        <v>148.42000000000002</v>
      </c>
      <c r="H84" s="345">
        <f t="shared" si="43"/>
        <v>2.9943646058118612E-5</v>
      </c>
      <c r="I84" s="323">
        <f t="shared" si="44"/>
        <v>1.6202271006527367E-4</v>
      </c>
      <c r="J84" s="399">
        <f t="shared" si="45"/>
        <v>1.0723464933234585E-4</v>
      </c>
      <c r="K84" s="323">
        <f t="shared" si="46"/>
        <v>1.0013739005598459E-3</v>
      </c>
      <c r="L84" s="323">
        <f t="shared" si="47"/>
        <v>4.4655934706398131E-4</v>
      </c>
      <c r="M84" s="399">
        <f t="shared" si="48"/>
        <v>6.7268874625538719E-4</v>
      </c>
      <c r="N84" s="394">
        <f t="shared" ref="N84:N85" si="71">(E84-B84)/B84</f>
        <v>32.351851851851848</v>
      </c>
      <c r="O84" s="395">
        <f t="shared" ref="O84:O85" si="72">(F84-C84)/C84</f>
        <v>1.8321203299369242</v>
      </c>
      <c r="P84" s="386">
        <f t="shared" ref="P84:P85" si="73">(G84-D84)/D84</f>
        <v>5.3672243672243685</v>
      </c>
      <c r="R84" s="401">
        <v>1.94</v>
      </c>
      <c r="S84" s="369">
        <v>98.373999999999995</v>
      </c>
      <c r="T84" s="374">
        <v>100.31399999999999</v>
      </c>
      <c r="U84" s="19">
        <v>53.09</v>
      </c>
      <c r="V84" s="119">
        <v>397.71100000000001</v>
      </c>
      <c r="W84" s="375">
        <v>450.80100000000004</v>
      </c>
      <c r="X84" s="345">
        <f t="shared" si="50"/>
        <v>7.4044261293037958E-5</v>
      </c>
      <c r="Y84" s="323">
        <f t="shared" si="51"/>
        <v>2.241406706794501E-3</v>
      </c>
      <c r="Z84" s="399">
        <f t="shared" si="52"/>
        <v>1.4312180889507595E-3</v>
      </c>
      <c r="AA84" s="323">
        <f t="shared" si="53"/>
        <v>2.0472655739201887E-3</v>
      </c>
      <c r="AB84" s="323">
        <f t="shared" si="54"/>
        <v>9.1331384846560521E-3</v>
      </c>
      <c r="AC84" s="399">
        <f t="shared" si="55"/>
        <v>6.4883917344866187E-3</v>
      </c>
      <c r="AE84" s="394">
        <f t="shared" ref="AE84" si="74">(U84-R84)/R84</f>
        <v>26.365979381443303</v>
      </c>
      <c r="AF84" s="395">
        <f t="shared" ref="AF84" si="75">(V84-S84)/S84</f>
        <v>3.0428466871327791</v>
      </c>
      <c r="AG84" s="386">
        <f t="shared" ref="AG84" si="76">(W84-T84)/T84</f>
        <v>3.4938991566481259</v>
      </c>
      <c r="AI84" s="27">
        <f t="shared" ref="AI84:AI85" si="77">(R84/B84)*10</f>
        <v>7.1851851851851842</v>
      </c>
      <c r="AJ84" s="28">
        <f t="shared" ref="AJ84:AJ85" si="78">(S84/C84)*10</f>
        <v>47.731198447355652</v>
      </c>
      <c r="AK84" s="402">
        <f t="shared" ref="AK84:AK85" si="79">(T84/D84)*10</f>
        <v>43.034749034749034</v>
      </c>
      <c r="AL84" s="28">
        <f t="shared" ref="AL84:AL85" si="80">(U84/E84)*10</f>
        <v>5.8956135480288729</v>
      </c>
      <c r="AM84" s="28">
        <f t="shared" ref="AM84:AM85" si="81">(V84/F84)*10</f>
        <v>68.136200102792529</v>
      </c>
      <c r="AN84" s="402">
        <f t="shared" ref="AN84:AN85" si="82">(W84/G84)*10</f>
        <v>30.373332434981812</v>
      </c>
      <c r="AO84" s="384">
        <f t="shared" ref="AO84:AO85" si="83">(AL84-AI84)/AI84</f>
        <v>-0.17947646496505365</v>
      </c>
      <c r="AP84" s="385">
        <f t="shared" ref="AP84:AP85" si="84">(AM84-AJ84)/AJ84</f>
        <v>0.42749820493072765</v>
      </c>
      <c r="AQ84" s="386">
        <f t="shared" ref="AQ84:AQ85" si="85">(AN84-AK84)/AK84</f>
        <v>-0.2942137896411009</v>
      </c>
    </row>
    <row r="85" spans="1:43" ht="19.5" customHeight="1">
      <c r="A85" s="8" t="s">
        <v>205</v>
      </c>
      <c r="B85" s="19">
        <v>634.22000000000014</v>
      </c>
      <c r="C85" s="371">
        <v>1633.5500000000002</v>
      </c>
      <c r="D85" s="375">
        <v>2267.7700000000004</v>
      </c>
      <c r="E85" s="19">
        <v>604.97</v>
      </c>
      <c r="F85" s="369">
        <v>1149.2600000000002</v>
      </c>
      <c r="G85" s="377">
        <v>1754.2300000000002</v>
      </c>
      <c r="H85" s="345">
        <f t="shared" si="43"/>
        <v>7.0336515566592553E-3</v>
      </c>
      <c r="I85" s="323">
        <f t="shared" si="44"/>
        <v>1.2841931005683059E-2</v>
      </c>
      <c r="J85" s="399">
        <f t="shared" si="45"/>
        <v>1.0432583471317631E-2</v>
      </c>
      <c r="K85" s="323">
        <f t="shared" si="46"/>
        <v>6.727386658763909E-3</v>
      </c>
      <c r="L85" s="323">
        <f t="shared" si="47"/>
        <v>8.7924069763020592E-3</v>
      </c>
      <c r="M85" s="399">
        <f t="shared" si="48"/>
        <v>7.9507531285782779E-3</v>
      </c>
      <c r="N85" s="394">
        <f t="shared" si="71"/>
        <v>-4.6119643026079446E-2</v>
      </c>
      <c r="O85" s="395">
        <f t="shared" si="72"/>
        <v>-0.29646475467540012</v>
      </c>
      <c r="P85" s="386">
        <f t="shared" si="73"/>
        <v>-0.22645153609052068</v>
      </c>
      <c r="R85" s="401">
        <v>149.37700000000001</v>
      </c>
      <c r="S85" s="369">
        <v>263.05799999999999</v>
      </c>
      <c r="T85" s="374">
        <v>412.435</v>
      </c>
      <c r="U85" s="19">
        <v>158.66900000000001</v>
      </c>
      <c r="V85" s="119">
        <v>285.60699999999997</v>
      </c>
      <c r="W85" s="375">
        <v>444.27599999999995</v>
      </c>
      <c r="X85" s="345">
        <f t="shared" si="50"/>
        <v>5.701293618128934E-3</v>
      </c>
      <c r="Y85" s="323">
        <f t="shared" si="51"/>
        <v>5.9936565096056667E-3</v>
      </c>
      <c r="Z85" s="399">
        <f t="shared" si="52"/>
        <v>5.88436741149198E-3</v>
      </c>
      <c r="AA85" s="323">
        <f t="shared" si="53"/>
        <v>6.1186208579457977E-3</v>
      </c>
      <c r="AB85" s="323">
        <f t="shared" si="54"/>
        <v>6.5587531730003966E-3</v>
      </c>
      <c r="AC85" s="399">
        <f t="shared" si="55"/>
        <v>6.3944772221684876E-3</v>
      </c>
      <c r="AE85" s="394">
        <f t="shared" si="56"/>
        <v>6.2205024869959907E-2</v>
      </c>
      <c r="AF85" s="395">
        <f t="shared" si="56"/>
        <v>8.5718738833261018E-2</v>
      </c>
      <c r="AG85" s="386">
        <f t="shared" si="56"/>
        <v>7.720246826772692E-2</v>
      </c>
      <c r="AI85" s="27">
        <f t="shared" si="77"/>
        <v>2.3552868089937244</v>
      </c>
      <c r="AJ85" s="28">
        <f t="shared" si="78"/>
        <v>1.6103455664044564</v>
      </c>
      <c r="AK85" s="402">
        <f t="shared" si="79"/>
        <v>1.8186809067938987</v>
      </c>
      <c r="AL85" s="28">
        <f t="shared" si="80"/>
        <v>2.622758153296858</v>
      </c>
      <c r="AM85" s="28">
        <f t="shared" si="81"/>
        <v>2.4851382628822014</v>
      </c>
      <c r="AN85" s="402">
        <f t="shared" si="82"/>
        <v>2.5325983479931358</v>
      </c>
      <c r="AO85" s="384">
        <f t="shared" si="83"/>
        <v>0.1135621119609668</v>
      </c>
      <c r="AP85" s="385">
        <f t="shared" si="84"/>
        <v>0.54323290275574987</v>
      </c>
      <c r="AQ85" s="386">
        <f t="shared" si="85"/>
        <v>0.39254683904818793</v>
      </c>
    </row>
    <row r="86" spans="1:43" ht="19.5" customHeight="1">
      <c r="A86" s="8" t="s">
        <v>227</v>
      </c>
      <c r="B86" s="19">
        <v>223.71</v>
      </c>
      <c r="C86" s="371">
        <v>699.64</v>
      </c>
      <c r="D86" s="375">
        <v>923.35</v>
      </c>
      <c r="E86" s="19">
        <v>152.51999999999998</v>
      </c>
      <c r="F86" s="369">
        <v>707.56999999999994</v>
      </c>
      <c r="G86" s="377">
        <v>860.08999999999992</v>
      </c>
      <c r="H86" s="345">
        <f t="shared" si="43"/>
        <v>2.4809974295043388E-3</v>
      </c>
      <c r="I86" s="323">
        <f t="shared" si="44"/>
        <v>5.5001246419247004E-3</v>
      </c>
      <c r="J86" s="399">
        <f t="shared" si="45"/>
        <v>4.24775261523044E-3</v>
      </c>
      <c r="K86" s="323">
        <f t="shared" si="46"/>
        <v>1.6960527186383975E-3</v>
      </c>
      <c r="L86" s="323">
        <f t="shared" si="47"/>
        <v>5.4132601884882853E-3</v>
      </c>
      <c r="M86" s="399">
        <f t="shared" si="48"/>
        <v>3.8982136084543583E-3</v>
      </c>
      <c r="N86" s="394">
        <f t="shared" si="49"/>
        <v>-0.31822448705913919</v>
      </c>
      <c r="O86" s="395">
        <f t="shared" si="49"/>
        <v>1.1334400548853625E-2</v>
      </c>
      <c r="P86" s="386">
        <f t="shared" si="49"/>
        <v>-6.8511398711214713E-2</v>
      </c>
      <c r="R86" s="401">
        <v>85.28</v>
      </c>
      <c r="S86" s="369">
        <v>207.029</v>
      </c>
      <c r="T86" s="374">
        <v>292.30899999999997</v>
      </c>
      <c r="U86" s="19">
        <v>43.798000000000002</v>
      </c>
      <c r="V86" s="119">
        <v>254.29200000000003</v>
      </c>
      <c r="W86" s="375">
        <v>298.09000000000003</v>
      </c>
      <c r="X86" s="345">
        <f t="shared" si="50"/>
        <v>3.2548941252939574E-3</v>
      </c>
      <c r="Y86" s="323">
        <f t="shared" si="51"/>
        <v>4.7170613078756458E-3</v>
      </c>
      <c r="Z86" s="399">
        <f t="shared" si="52"/>
        <v>4.1704839639841651E-3</v>
      </c>
      <c r="AA86" s="323">
        <f t="shared" si="53"/>
        <v>1.6889458957723945E-3</v>
      </c>
      <c r="AB86" s="323">
        <f t="shared" si="54"/>
        <v>5.8396273966275945E-3</v>
      </c>
      <c r="AC86" s="399">
        <f t="shared" si="55"/>
        <v>4.2904179274959814E-3</v>
      </c>
      <c r="AE86" s="394">
        <f t="shared" si="56"/>
        <v>-0.48642120075046902</v>
      </c>
      <c r="AF86" s="395">
        <f t="shared" si="56"/>
        <v>0.22829168860401217</v>
      </c>
      <c r="AG86" s="386">
        <f t="shared" si="56"/>
        <v>1.977701678703038E-2</v>
      </c>
      <c r="AI86" s="27">
        <f t="shared" si="57"/>
        <v>3.8120781368736312</v>
      </c>
      <c r="AJ86" s="28">
        <f t="shared" si="57"/>
        <v>2.959078954891087</v>
      </c>
      <c r="AK86" s="402">
        <f t="shared" si="57"/>
        <v>3.1657443006443926</v>
      </c>
      <c r="AL86" s="28">
        <f t="shared" si="57"/>
        <v>2.8716233936532918</v>
      </c>
      <c r="AM86" s="28">
        <f t="shared" si="57"/>
        <v>3.5938776375482289</v>
      </c>
      <c r="AN86" s="402">
        <f t="shared" si="57"/>
        <v>3.4658000906881847</v>
      </c>
      <c r="AO86" s="384">
        <f t="shared" ref="AO86:AQ97" si="86">(AL86-AI86)/AI86</f>
        <v>-0.24670395239894713</v>
      </c>
      <c r="AP86" s="385">
        <f t="shared" si="86"/>
        <v>0.2145257670829897</v>
      </c>
      <c r="AQ86" s="386">
        <f t="shared" si="86"/>
        <v>9.4782067516544291E-2</v>
      </c>
    </row>
    <row r="87" spans="1:43" ht="19.5" customHeight="1">
      <c r="A87" s="8" t="s">
        <v>200</v>
      </c>
      <c r="B87" s="19">
        <v>107.39</v>
      </c>
      <c r="C87" s="371">
        <v>1165.6699999999998</v>
      </c>
      <c r="D87" s="375">
        <v>1273.06</v>
      </c>
      <c r="E87" s="19">
        <v>97.13</v>
      </c>
      <c r="F87" s="369">
        <v>1182.1100000000001</v>
      </c>
      <c r="G87" s="377">
        <v>1279.2400000000002</v>
      </c>
      <c r="H87" s="345">
        <f t="shared" si="43"/>
        <v>1.1909807963634657E-3</v>
      </c>
      <c r="I87" s="323">
        <f t="shared" si="44"/>
        <v>9.163756062192505E-3</v>
      </c>
      <c r="J87" s="399">
        <f t="shared" si="45"/>
        <v>5.8565483774790312E-3</v>
      </c>
      <c r="K87" s="323">
        <f t="shared" si="46"/>
        <v>1.0801049079553341E-3</v>
      </c>
      <c r="L87" s="323">
        <f t="shared" si="47"/>
        <v>9.0437257111153496E-3</v>
      </c>
      <c r="M87" s="399">
        <f t="shared" si="48"/>
        <v>5.7979406532794884E-3</v>
      </c>
      <c r="N87" s="394">
        <f t="shared" si="49"/>
        <v>-9.5539621938728045E-2</v>
      </c>
      <c r="O87" s="395">
        <f t="shared" si="49"/>
        <v>1.4103476970326323E-2</v>
      </c>
      <c r="P87" s="386">
        <f t="shared" si="49"/>
        <v>4.8544451950420968E-3</v>
      </c>
      <c r="R87" s="401">
        <v>28.655000000000001</v>
      </c>
      <c r="S87" s="369">
        <v>273.33199999999999</v>
      </c>
      <c r="T87" s="374">
        <v>301.98699999999997</v>
      </c>
      <c r="U87" s="19">
        <v>23.549999999999997</v>
      </c>
      <c r="V87" s="119">
        <v>274.34300000000002</v>
      </c>
      <c r="W87" s="375">
        <v>297.89300000000003</v>
      </c>
      <c r="X87" s="345">
        <f t="shared" si="50"/>
        <v>1.0936795398721665E-3</v>
      </c>
      <c r="Y87" s="323">
        <f t="shared" si="51"/>
        <v>6.227744912086065E-3</v>
      </c>
      <c r="Z87" s="399">
        <f t="shared" si="52"/>
        <v>4.3085636803235142E-3</v>
      </c>
      <c r="AA87" s="323">
        <f t="shared" si="53"/>
        <v>9.0813908958034344E-4</v>
      </c>
      <c r="AB87" s="323">
        <f t="shared" si="54"/>
        <v>6.3000837575425258E-3</v>
      </c>
      <c r="AC87" s="399">
        <f t="shared" si="55"/>
        <v>4.2875825008405529E-3</v>
      </c>
      <c r="AE87" s="394">
        <f t="shared" si="56"/>
        <v>-0.17815389984295948</v>
      </c>
      <c r="AF87" s="395">
        <f t="shared" si="56"/>
        <v>3.6987985307246284E-3</v>
      </c>
      <c r="AG87" s="386">
        <f t="shared" si="56"/>
        <v>-1.3556874964816159E-2</v>
      </c>
      <c r="AI87" s="27">
        <f t="shared" si="57"/>
        <v>2.6683117608715894</v>
      </c>
      <c r="AJ87" s="28">
        <f t="shared" si="57"/>
        <v>2.3448488851904918</v>
      </c>
      <c r="AK87" s="402">
        <f t="shared" si="57"/>
        <v>2.3721348561733144</v>
      </c>
      <c r="AL87" s="28">
        <f t="shared" si="57"/>
        <v>2.4245856069185625</v>
      </c>
      <c r="AM87" s="28">
        <f t="shared" si="57"/>
        <v>2.3207907893512445</v>
      </c>
      <c r="AN87" s="402">
        <f t="shared" si="57"/>
        <v>2.3286717113286013</v>
      </c>
      <c r="AO87" s="384">
        <f t="shared" si="86"/>
        <v>-9.134095855179046E-2</v>
      </c>
      <c r="AP87" s="385">
        <f t="shared" si="86"/>
        <v>-1.0259977089010962E-2</v>
      </c>
      <c r="AQ87" s="386">
        <f t="shared" si="86"/>
        <v>-1.8322375193637646E-2</v>
      </c>
    </row>
    <row r="88" spans="1:43" ht="19.5" customHeight="1">
      <c r="A88" s="8" t="s">
        <v>221</v>
      </c>
      <c r="B88" s="19">
        <v>765.91000000000008</v>
      </c>
      <c r="C88" s="371">
        <v>681.99000000000012</v>
      </c>
      <c r="D88" s="375">
        <v>1447.9</v>
      </c>
      <c r="E88" s="19">
        <v>737.78</v>
      </c>
      <c r="F88" s="369">
        <v>692.84</v>
      </c>
      <c r="G88" s="377">
        <v>1430.62</v>
      </c>
      <c r="H88" s="345">
        <f t="shared" si="43"/>
        <v>8.4941251675457879E-3</v>
      </c>
      <c r="I88" s="323">
        <f t="shared" si="44"/>
        <v>5.3613715690158182E-3</v>
      </c>
      <c r="J88" s="399">
        <f t="shared" si="45"/>
        <v>6.6608772530374763E-3</v>
      </c>
      <c r="K88" s="323">
        <f t="shared" si="46"/>
        <v>8.2042602593563919E-3</v>
      </c>
      <c r="L88" s="323">
        <f t="shared" si="47"/>
        <v>5.3005684087683537E-3</v>
      </c>
      <c r="M88" s="399">
        <f t="shared" si="48"/>
        <v>6.4840451028694377E-3</v>
      </c>
      <c r="N88" s="394">
        <f t="shared" si="49"/>
        <v>-3.6727552845634746E-2</v>
      </c>
      <c r="O88" s="395">
        <f t="shared" si="49"/>
        <v>1.5909324183638919E-2</v>
      </c>
      <c r="P88" s="386">
        <f t="shared" si="49"/>
        <v>-1.1934525865046066E-2</v>
      </c>
      <c r="R88" s="401">
        <v>151.59399999999999</v>
      </c>
      <c r="S88" s="369">
        <v>137.27199999999999</v>
      </c>
      <c r="T88" s="374">
        <v>288.86599999999999</v>
      </c>
      <c r="U88" s="19">
        <v>144.964</v>
      </c>
      <c r="V88" s="119">
        <v>144.5</v>
      </c>
      <c r="W88" s="375">
        <v>289.464</v>
      </c>
      <c r="X88" s="345">
        <f t="shared" si="50"/>
        <v>5.7859101785859776E-3</v>
      </c>
      <c r="Y88" s="323">
        <f t="shared" si="51"/>
        <v>3.1276798895551136E-3</v>
      </c>
      <c r="Z88" s="399">
        <f t="shared" si="52"/>
        <v>4.1213613701263042E-3</v>
      </c>
      <c r="AA88" s="323">
        <f t="shared" si="53"/>
        <v>5.5901263261963876E-3</v>
      </c>
      <c r="AB88" s="323">
        <f t="shared" si="54"/>
        <v>3.3183354522072547E-3</v>
      </c>
      <c r="AC88" s="399">
        <f t="shared" si="55"/>
        <v>4.1662636618628492E-3</v>
      </c>
      <c r="AE88" s="394">
        <f t="shared" si="56"/>
        <v>-4.3735240181009771E-2</v>
      </c>
      <c r="AF88" s="395">
        <f t="shared" si="56"/>
        <v>5.2654583600442985E-2</v>
      </c>
      <c r="AG88" s="386">
        <f t="shared" si="56"/>
        <v>2.0701640206878388E-3</v>
      </c>
      <c r="AI88" s="27">
        <f t="shared" si="57"/>
        <v>1.979266493452233</v>
      </c>
      <c r="AJ88" s="28">
        <f t="shared" si="57"/>
        <v>2.0128154371764979</v>
      </c>
      <c r="AK88" s="402">
        <f t="shared" si="57"/>
        <v>1.9950687202154844</v>
      </c>
      <c r="AL88" s="28">
        <f t="shared" si="57"/>
        <v>1.9648675757000733</v>
      </c>
      <c r="AM88" s="28">
        <f t="shared" si="57"/>
        <v>2.0856186132440389</v>
      </c>
      <c r="AN88" s="402">
        <f t="shared" si="57"/>
        <v>2.0233465210887589</v>
      </c>
      <c r="AO88" s="384">
        <f t="shared" si="86"/>
        <v>-7.2748757177438844E-3</v>
      </c>
      <c r="AP88" s="385">
        <f t="shared" si="86"/>
        <v>3.6169821993051937E-2</v>
      </c>
      <c r="AQ88" s="386">
        <f t="shared" si="86"/>
        <v>1.4173848041795887E-2</v>
      </c>
    </row>
    <row r="89" spans="1:43" ht="19.5" customHeight="1">
      <c r="A89" s="8" t="s">
        <v>224</v>
      </c>
      <c r="B89" s="19">
        <v>105.13000000000001</v>
      </c>
      <c r="C89" s="371">
        <v>1563</v>
      </c>
      <c r="D89" s="375">
        <v>1668.13</v>
      </c>
      <c r="E89" s="19">
        <v>135.74</v>
      </c>
      <c r="F89" s="369">
        <v>957.79</v>
      </c>
      <c r="G89" s="377">
        <v>1093.53</v>
      </c>
      <c r="H89" s="345">
        <f t="shared" si="43"/>
        <v>1.1659168555888924E-3</v>
      </c>
      <c r="I89" s="323">
        <f t="shared" si="44"/>
        <v>1.2287311782242735E-2</v>
      </c>
      <c r="J89" s="399">
        <f t="shared" si="45"/>
        <v>7.6740169708608367E-3</v>
      </c>
      <c r="K89" s="323">
        <f t="shared" si="46"/>
        <v>1.5094557830315769E-3</v>
      </c>
      <c r="L89" s="323">
        <f t="shared" si="47"/>
        <v>7.3275668498271477E-3</v>
      </c>
      <c r="M89" s="399">
        <f t="shared" si="48"/>
        <v>4.9562412390018427E-3</v>
      </c>
      <c r="N89" s="394">
        <f t="shared" si="49"/>
        <v>0.29116332160182629</v>
      </c>
      <c r="O89" s="395">
        <f t="shared" si="49"/>
        <v>-0.38721049264235446</v>
      </c>
      <c r="P89" s="386">
        <f t="shared" si="49"/>
        <v>-0.34445756625682655</v>
      </c>
      <c r="R89" s="401">
        <v>34.736000000000004</v>
      </c>
      <c r="S89" s="369">
        <v>381.99699999999996</v>
      </c>
      <c r="T89" s="374">
        <v>416.73299999999995</v>
      </c>
      <c r="U89" s="19">
        <v>41.968000000000004</v>
      </c>
      <c r="V89" s="119">
        <v>237.047</v>
      </c>
      <c r="W89" s="375">
        <v>279.01499999999999</v>
      </c>
      <c r="X89" s="345">
        <f t="shared" si="50"/>
        <v>1.3257739485953437E-3</v>
      </c>
      <c r="Y89" s="323">
        <f t="shared" si="51"/>
        <v>8.7036273586047017E-3</v>
      </c>
      <c r="Z89" s="399">
        <f t="shared" si="52"/>
        <v>5.9456886163717602E-3</v>
      </c>
      <c r="AA89" s="323">
        <f t="shared" si="53"/>
        <v>1.6183771257540494E-3</v>
      </c>
      <c r="AB89" s="323">
        <f t="shared" si="54"/>
        <v>5.4436087469852809E-3</v>
      </c>
      <c r="AC89" s="399">
        <f t="shared" si="55"/>
        <v>4.0158709048954714E-3</v>
      </c>
      <c r="AE89" s="394">
        <f t="shared" si="56"/>
        <v>0.20819898664210038</v>
      </c>
      <c r="AF89" s="395">
        <f t="shared" si="56"/>
        <v>-0.37945324177938566</v>
      </c>
      <c r="AG89" s="386">
        <f t="shared" si="56"/>
        <v>-0.33047058908221805</v>
      </c>
      <c r="AI89" s="27">
        <f t="shared" si="57"/>
        <v>3.3040996861029202</v>
      </c>
      <c r="AJ89" s="28">
        <f t="shared" si="57"/>
        <v>2.4439987204094686</v>
      </c>
      <c r="AK89" s="402">
        <f t="shared" si="57"/>
        <v>2.4982045763819363</v>
      </c>
      <c r="AL89" s="28">
        <f t="shared" si="57"/>
        <v>3.0917931339325184</v>
      </c>
      <c r="AM89" s="28">
        <f t="shared" si="57"/>
        <v>2.4749370947702523</v>
      </c>
      <c r="AN89" s="402">
        <f t="shared" si="57"/>
        <v>2.5515075032235055</v>
      </c>
      <c r="AO89" s="384">
        <f t="shared" si="86"/>
        <v>-6.4255492370089637E-2</v>
      </c>
      <c r="AP89" s="385">
        <f t="shared" si="86"/>
        <v>1.2658915940676183E-2</v>
      </c>
      <c r="AQ89" s="386">
        <f t="shared" si="86"/>
        <v>2.1336493954696868E-2</v>
      </c>
    </row>
    <row r="90" spans="1:43" ht="19.5" customHeight="1">
      <c r="A90" s="8" t="s">
        <v>216</v>
      </c>
      <c r="B90" s="19">
        <v>163.47</v>
      </c>
      <c r="C90" s="371">
        <v>123.83000000000001</v>
      </c>
      <c r="D90" s="375">
        <v>287.3</v>
      </c>
      <c r="E90" s="19">
        <v>407.86</v>
      </c>
      <c r="F90" s="369">
        <v>321.02999999999997</v>
      </c>
      <c r="G90" s="377">
        <v>728.89</v>
      </c>
      <c r="H90" s="345">
        <f t="shared" si="43"/>
        <v>1.8129214152298701E-3</v>
      </c>
      <c r="I90" s="323">
        <f t="shared" si="44"/>
        <v>9.7347269225535381E-4</v>
      </c>
      <c r="J90" s="399">
        <f t="shared" si="45"/>
        <v>1.3216866045981537E-3</v>
      </c>
      <c r="K90" s="323">
        <f t="shared" si="46"/>
        <v>4.5354842763169218E-3</v>
      </c>
      <c r="L90" s="323">
        <f t="shared" si="47"/>
        <v>2.4560381563808447E-3</v>
      </c>
      <c r="M90" s="399">
        <f t="shared" si="48"/>
        <v>3.3035716228142376E-3</v>
      </c>
      <c r="N90" s="394">
        <f t="shared" si="49"/>
        <v>1.4950143757264331</v>
      </c>
      <c r="O90" s="395">
        <f t="shared" si="49"/>
        <v>1.5925058548009363</v>
      </c>
      <c r="P90" s="386">
        <f t="shared" si="49"/>
        <v>1.5370344587539155</v>
      </c>
      <c r="R90" s="401">
        <v>76.73599999999999</v>
      </c>
      <c r="S90" s="369">
        <v>63.41599999999999</v>
      </c>
      <c r="T90" s="374">
        <v>140.15199999999999</v>
      </c>
      <c r="U90" s="19">
        <v>130.602</v>
      </c>
      <c r="V90" s="119">
        <v>135.94999999999999</v>
      </c>
      <c r="W90" s="375">
        <v>266.55200000000002</v>
      </c>
      <c r="X90" s="345">
        <f t="shared" si="50"/>
        <v>2.9287940384446188E-3</v>
      </c>
      <c r="Y90" s="323">
        <f t="shared" si="51"/>
        <v>1.4449046264061649E-3</v>
      </c>
      <c r="Z90" s="399">
        <f t="shared" si="52"/>
        <v>1.999602025665678E-3</v>
      </c>
      <c r="AA90" s="323">
        <f t="shared" si="53"/>
        <v>5.0362964491453095E-3</v>
      </c>
      <c r="AB90" s="323">
        <f t="shared" si="54"/>
        <v>3.1219910361769982E-3</v>
      </c>
      <c r="AC90" s="399">
        <f t="shared" si="55"/>
        <v>3.8364905881106675E-3</v>
      </c>
      <c r="AE90" s="394">
        <f t="shared" si="56"/>
        <v>0.70196517931609703</v>
      </c>
      <c r="AF90" s="395">
        <f t="shared" si="56"/>
        <v>1.1437807493377066</v>
      </c>
      <c r="AG90" s="386">
        <f t="shared" si="56"/>
        <v>0.90187796107083773</v>
      </c>
      <c r="AI90" s="27">
        <f t="shared" si="57"/>
        <v>4.6941946534532324</v>
      </c>
      <c r="AJ90" s="28">
        <f t="shared" si="57"/>
        <v>5.1212145683598465</v>
      </c>
      <c r="AK90" s="402">
        <f t="shared" si="57"/>
        <v>4.8782457361642875</v>
      </c>
      <c r="AL90" s="28">
        <f t="shared" si="57"/>
        <v>3.2021281812386606</v>
      </c>
      <c r="AM90" s="28">
        <f t="shared" si="57"/>
        <v>4.2348067158832512</v>
      </c>
      <c r="AN90" s="402">
        <f t="shared" si="57"/>
        <v>3.6569578400032929</v>
      </c>
      <c r="AO90" s="384">
        <f t="shared" si="86"/>
        <v>-0.3178535579296759</v>
      </c>
      <c r="AP90" s="385">
        <f t="shared" si="86"/>
        <v>-0.17308547428437118</v>
      </c>
      <c r="AQ90" s="386">
        <f t="shared" si="86"/>
        <v>-0.25035391044512656</v>
      </c>
    </row>
    <row r="91" spans="1:43" ht="19.5" customHeight="1">
      <c r="A91" s="8" t="s">
        <v>223</v>
      </c>
      <c r="B91" s="19">
        <v>519.09999999999991</v>
      </c>
      <c r="C91" s="371">
        <v>878.34</v>
      </c>
      <c r="D91" s="375">
        <v>1397.44</v>
      </c>
      <c r="E91" s="19">
        <v>378.85</v>
      </c>
      <c r="F91" s="369">
        <v>300.96999999999997</v>
      </c>
      <c r="G91" s="377">
        <v>679.81999999999994</v>
      </c>
      <c r="H91" s="345">
        <f t="shared" si="43"/>
        <v>5.7569432106553209E-3</v>
      </c>
      <c r="I91" s="323">
        <f t="shared" si="44"/>
        <v>6.9049503716027407E-3</v>
      </c>
      <c r="J91" s="399">
        <f t="shared" si="45"/>
        <v>6.4287425295149461E-3</v>
      </c>
      <c r="K91" s="323">
        <f t="shared" si="46"/>
        <v>4.2128873095735441E-3</v>
      </c>
      <c r="L91" s="323">
        <f t="shared" si="47"/>
        <v>2.3025692425192126E-3</v>
      </c>
      <c r="M91" s="399">
        <f t="shared" si="48"/>
        <v>3.0811700813861828E-3</v>
      </c>
      <c r="N91" s="394">
        <f t="shared" si="49"/>
        <v>-0.27017915623193972</v>
      </c>
      <c r="O91" s="395">
        <f t="shared" si="49"/>
        <v>-0.65734225926178935</v>
      </c>
      <c r="P91" s="386">
        <f t="shared" si="49"/>
        <v>-0.51352473093656981</v>
      </c>
      <c r="R91" s="401">
        <v>212.78100000000001</v>
      </c>
      <c r="S91" s="369">
        <v>243.08599999999998</v>
      </c>
      <c r="T91" s="374">
        <v>455.86699999999996</v>
      </c>
      <c r="U91" s="19">
        <v>134.494</v>
      </c>
      <c r="V91" s="119">
        <v>95.335999999999999</v>
      </c>
      <c r="W91" s="375">
        <v>229.82999999999998</v>
      </c>
      <c r="X91" s="345">
        <f t="shared" si="50"/>
        <v>8.1212432794813983E-3</v>
      </c>
      <c r="Y91" s="323">
        <f t="shared" si="51"/>
        <v>5.5386036018444723E-3</v>
      </c>
      <c r="Z91" s="399">
        <f t="shared" si="52"/>
        <v>6.5040283166428996E-3</v>
      </c>
      <c r="AA91" s="323">
        <f t="shared" si="53"/>
        <v>5.1863804124848718E-3</v>
      </c>
      <c r="AB91" s="323">
        <f t="shared" si="54"/>
        <v>2.1893206136445039E-3</v>
      </c>
      <c r="AC91" s="399">
        <f t="shared" si="55"/>
        <v>3.3079497879043287E-3</v>
      </c>
      <c r="AE91" s="394">
        <f t="shared" si="56"/>
        <v>-0.36792288785182892</v>
      </c>
      <c r="AF91" s="395">
        <f t="shared" si="56"/>
        <v>-0.60780958179409761</v>
      </c>
      <c r="AG91" s="386">
        <f t="shared" si="56"/>
        <v>-0.49583979537891532</v>
      </c>
      <c r="AI91" s="27">
        <f t="shared" si="57"/>
        <v>4.099036794451937</v>
      </c>
      <c r="AJ91" s="28">
        <f t="shared" si="57"/>
        <v>2.7675615365348265</v>
      </c>
      <c r="AK91" s="402">
        <f t="shared" si="57"/>
        <v>3.2621579459583234</v>
      </c>
      <c r="AL91" s="28">
        <f t="shared" si="57"/>
        <v>3.5500593902599968</v>
      </c>
      <c r="AM91" s="28">
        <f t="shared" si="57"/>
        <v>3.1676246802006847</v>
      </c>
      <c r="AN91" s="402">
        <f t="shared" si="57"/>
        <v>3.3807478450177992</v>
      </c>
      <c r="AO91" s="384">
        <f t="shared" si="86"/>
        <v>-0.13392839140526461</v>
      </c>
      <c r="AP91" s="385">
        <f t="shared" si="86"/>
        <v>0.14455438059265854</v>
      </c>
      <c r="AQ91" s="386">
        <f t="shared" si="86"/>
        <v>3.6353205768716292E-2</v>
      </c>
    </row>
    <row r="92" spans="1:43" ht="19.5" customHeight="1">
      <c r="A92" s="8" t="s">
        <v>225</v>
      </c>
      <c r="B92" s="19">
        <v>346.44</v>
      </c>
      <c r="C92" s="371">
        <v>2.46</v>
      </c>
      <c r="D92" s="375">
        <v>348.9</v>
      </c>
      <c r="E92" s="19">
        <v>386.27</v>
      </c>
      <c r="F92" s="369">
        <v>308.45999999999998</v>
      </c>
      <c r="G92" s="377">
        <v>694.73</v>
      </c>
      <c r="H92" s="345">
        <f t="shared" si="43"/>
        <v>3.8421024964350411E-3</v>
      </c>
      <c r="I92" s="323">
        <f t="shared" si="44"/>
        <v>1.9338955204297587E-5</v>
      </c>
      <c r="J92" s="399">
        <f t="shared" si="45"/>
        <v>1.6050694616926411E-3</v>
      </c>
      <c r="K92" s="323">
        <f t="shared" si="46"/>
        <v>4.2953991845558212E-3</v>
      </c>
      <c r="L92" s="323">
        <f t="shared" si="47"/>
        <v>2.3598714441554849E-3</v>
      </c>
      <c r="M92" s="399">
        <f t="shared" si="48"/>
        <v>3.1487471546018404E-3</v>
      </c>
      <c r="N92" s="394">
        <f t="shared" si="49"/>
        <v>0.11496940307123885</v>
      </c>
      <c r="O92" s="395">
        <f t="shared" si="49"/>
        <v>124.39024390243902</v>
      </c>
      <c r="P92" s="386">
        <f t="shared" si="49"/>
        <v>0.99120091716824321</v>
      </c>
      <c r="R92" s="401">
        <v>90.051999999999992</v>
      </c>
      <c r="S92" s="369">
        <v>4.6709999999999994</v>
      </c>
      <c r="T92" s="374">
        <v>94.722999999999985</v>
      </c>
      <c r="U92" s="19">
        <v>113.54900000000001</v>
      </c>
      <c r="V92" s="119">
        <v>81.704000000000008</v>
      </c>
      <c r="W92" s="375">
        <v>195.25300000000001</v>
      </c>
      <c r="X92" s="345">
        <f t="shared" si="50"/>
        <v>3.4370277412168319E-3</v>
      </c>
      <c r="Y92" s="323">
        <f t="shared" si="51"/>
        <v>1.0642660385302127E-4</v>
      </c>
      <c r="Z92" s="399">
        <f t="shared" si="52"/>
        <v>1.35144916003432E-3</v>
      </c>
      <c r="AA92" s="323">
        <f t="shared" si="53"/>
        <v>4.3786957742147957E-3</v>
      </c>
      <c r="AB92" s="323">
        <f t="shared" si="54"/>
        <v>1.8762718324369658E-3</v>
      </c>
      <c r="AC92" s="399">
        <f t="shared" si="55"/>
        <v>2.8102820342761343E-3</v>
      </c>
      <c r="AE92" s="394">
        <f t="shared" ref="AE92:AE93" si="87">(U92-R92)/R92</f>
        <v>0.2609270199440325</v>
      </c>
      <c r="AF92" s="395">
        <f t="shared" ref="AF92:AF93" si="88">(V92-S92)/S92</f>
        <v>16.491757653607369</v>
      </c>
      <c r="AG92" s="386">
        <f t="shared" ref="AG92:AG93" si="89">(W92-T92)/T92</f>
        <v>1.0613050684627814</v>
      </c>
      <c r="AI92" s="27">
        <f t="shared" ref="AI92" si="90">(R92/B92)*10</f>
        <v>2.599353423392218</v>
      </c>
      <c r="AJ92" s="28">
        <f t="shared" ref="AJ92" si="91">(S92/C92)*10</f>
        <v>18.987804878048777</v>
      </c>
      <c r="AK92" s="402">
        <f t="shared" ref="AK92" si="92">(T92/D92)*10</f>
        <v>2.7149039839495552</v>
      </c>
      <c r="AL92" s="28">
        <f t="shared" si="57"/>
        <v>2.9396277215419269</v>
      </c>
      <c r="AM92" s="28">
        <f t="shared" si="57"/>
        <v>2.6487713155676591</v>
      </c>
      <c r="AN92" s="402">
        <f t="shared" si="57"/>
        <v>2.8104875275286805</v>
      </c>
      <c r="AO92" s="384">
        <f t="shared" ref="AO92" si="93">(AL92-AI92)/AI92</f>
        <v>0.13090728451448624</v>
      </c>
      <c r="AP92" s="385">
        <f t="shared" ref="AP92" si="94">(AM92-AJ92)/AJ92</f>
        <v>-0.86050144645051518</v>
      </c>
      <c r="AQ92" s="386">
        <f t="shared" ref="AQ92" si="95">(AN92-AK92)/AK92</f>
        <v>3.5206970170662669E-2</v>
      </c>
    </row>
    <row r="93" spans="1:43" ht="19.5" customHeight="1">
      <c r="A93" s="8" t="s">
        <v>201</v>
      </c>
      <c r="B93" s="19">
        <v>73.319999999999993</v>
      </c>
      <c r="C93" s="371">
        <v>787.91000000000008</v>
      </c>
      <c r="D93" s="375">
        <v>861.23</v>
      </c>
      <c r="E93" s="19">
        <v>44.04</v>
      </c>
      <c r="F93" s="369">
        <v>670.04</v>
      </c>
      <c r="G93" s="377">
        <v>714.07999999999993</v>
      </c>
      <c r="H93" s="345">
        <f t="shared" si="43"/>
        <v>8.1313634406713199E-4</v>
      </c>
      <c r="I93" s="323">
        <f t="shared" si="44"/>
        <v>6.1940472337471998E-3</v>
      </c>
      <c r="J93" s="399">
        <f t="shared" si="45"/>
        <v>3.9619775651864534E-3</v>
      </c>
      <c r="K93" s="323">
        <f t="shared" si="46"/>
        <v>4.8973355447701965E-4</v>
      </c>
      <c r="L93" s="323">
        <f t="shared" si="47"/>
        <v>5.1261371407700877E-3</v>
      </c>
      <c r="M93" s="399">
        <f t="shared" si="48"/>
        <v>3.2364477828193423E-3</v>
      </c>
      <c r="N93" s="394">
        <f t="shared" si="49"/>
        <v>-0.39934533551554824</v>
      </c>
      <c r="O93" s="395">
        <f t="shared" si="49"/>
        <v>-0.14959830437486529</v>
      </c>
      <c r="P93" s="386">
        <f t="shared" si="49"/>
        <v>-0.17086028122568894</v>
      </c>
      <c r="R93" s="401">
        <v>21.736999999999998</v>
      </c>
      <c r="S93" s="369">
        <v>180.18400000000003</v>
      </c>
      <c r="T93" s="374">
        <v>201.92100000000002</v>
      </c>
      <c r="U93" s="19">
        <v>17.001999999999999</v>
      </c>
      <c r="V93" s="119">
        <v>174.17</v>
      </c>
      <c r="W93" s="375">
        <v>191.172</v>
      </c>
      <c r="X93" s="345">
        <f t="shared" si="50"/>
        <v>8.2963923078699278E-4</v>
      </c>
      <c r="Y93" s="323">
        <f t="shared" si="51"/>
        <v>4.1054102309254527E-3</v>
      </c>
      <c r="Z93" s="399">
        <f t="shared" si="52"/>
        <v>2.8808839019381777E-3</v>
      </c>
      <c r="AA93" s="323">
        <f t="shared" si="53"/>
        <v>6.5563400429065821E-4</v>
      </c>
      <c r="AB93" s="323">
        <f t="shared" si="54"/>
        <v>3.9996850222210212E-3</v>
      </c>
      <c r="AC93" s="399">
        <f t="shared" si="55"/>
        <v>2.7515440841197683E-3</v>
      </c>
      <c r="AE93" s="394">
        <f t="shared" si="87"/>
        <v>-0.21783134747205224</v>
      </c>
      <c r="AF93" s="395">
        <f t="shared" si="88"/>
        <v>-3.3376992407761166E-2</v>
      </c>
      <c r="AG93" s="386">
        <f t="shared" si="89"/>
        <v>-5.3233690403672838E-2</v>
      </c>
      <c r="AI93" s="27">
        <f t="shared" si="57"/>
        <v>2.9646753955264593</v>
      </c>
      <c r="AJ93" s="28">
        <f t="shared" si="57"/>
        <v>2.2868601743853993</v>
      </c>
      <c r="AK93" s="402">
        <f t="shared" si="57"/>
        <v>2.3445653309801102</v>
      </c>
      <c r="AL93" s="28">
        <f t="shared" si="57"/>
        <v>3.8605812897366025</v>
      </c>
      <c r="AM93" s="28">
        <f t="shared" si="57"/>
        <v>2.5993970509223328</v>
      </c>
      <c r="AN93" s="402">
        <f t="shared" si="57"/>
        <v>2.6771790275599376</v>
      </c>
      <c r="AO93" s="384">
        <f t="shared" ref="AO93" si="96">(AL93-AI93)/AI93</f>
        <v>0.30219358772364036</v>
      </c>
      <c r="AP93" s="385">
        <f t="shared" ref="AP93" si="97">(AM93-AJ93)/AJ93</f>
        <v>0.13666636904065577</v>
      </c>
      <c r="AQ93" s="386">
        <f t="shared" ref="AQ93" si="98">(AN93-AK93)/AK93</f>
        <v>0.14186582569690359</v>
      </c>
    </row>
    <row r="94" spans="1:43" ht="19.5" customHeight="1">
      <c r="A94" s="8" t="s">
        <v>231</v>
      </c>
      <c r="B94" s="19">
        <v>12.82</v>
      </c>
      <c r="C94" s="371">
        <v>26.25</v>
      </c>
      <c r="D94" s="375">
        <v>39.07</v>
      </c>
      <c r="E94" s="19">
        <v>210.96</v>
      </c>
      <c r="F94" s="369">
        <v>260.86</v>
      </c>
      <c r="G94" s="377">
        <v>471.82000000000005</v>
      </c>
      <c r="H94" s="345">
        <f t="shared" si="43"/>
        <v>1.4217686757965947E-4</v>
      </c>
      <c r="I94" s="323">
        <f t="shared" si="44"/>
        <v>2.0636080248488277E-4</v>
      </c>
      <c r="J94" s="399">
        <f t="shared" si="45"/>
        <v>1.7973649718639007E-4</v>
      </c>
      <c r="K94" s="323">
        <f t="shared" si="46"/>
        <v>2.3459171356147151E-3</v>
      </c>
      <c r="L94" s="323">
        <f t="shared" si="47"/>
        <v>1.9957079197380533E-3</v>
      </c>
      <c r="M94" s="399">
        <f t="shared" si="48"/>
        <v>2.1384449822006253E-3</v>
      </c>
      <c r="N94" s="394">
        <f t="shared" si="49"/>
        <v>15.455538221528862</v>
      </c>
      <c r="O94" s="395">
        <f t="shared" si="49"/>
        <v>8.9375238095238103</v>
      </c>
      <c r="P94" s="386">
        <f t="shared" si="49"/>
        <v>11.076273355515742</v>
      </c>
      <c r="R94" s="401">
        <v>3.125</v>
      </c>
      <c r="S94" s="369">
        <v>8.77</v>
      </c>
      <c r="T94" s="374">
        <v>11.895</v>
      </c>
      <c r="U94" s="19">
        <v>59.108000000000004</v>
      </c>
      <c r="V94" s="119">
        <v>115.81400000000001</v>
      </c>
      <c r="W94" s="375">
        <v>174.92200000000003</v>
      </c>
      <c r="X94" s="345">
        <f t="shared" si="50"/>
        <v>1.1927232811378537E-4</v>
      </c>
      <c r="Y94" s="323">
        <f t="shared" si="51"/>
        <v>1.9982044868143792E-4</v>
      </c>
      <c r="Z94" s="399">
        <f t="shared" si="52"/>
        <v>1.6971050070846826E-4</v>
      </c>
      <c r="AA94" s="323">
        <f t="shared" si="53"/>
        <v>2.2793327094231403E-3</v>
      </c>
      <c r="AB94" s="323">
        <f t="shared" si="54"/>
        <v>2.6595827132313565E-3</v>
      </c>
      <c r="AC94" s="399">
        <f t="shared" si="55"/>
        <v>2.5176573676186794E-3</v>
      </c>
      <c r="AE94" s="394">
        <f t="shared" si="56"/>
        <v>17.914560000000002</v>
      </c>
      <c r="AF94" s="395">
        <f t="shared" si="56"/>
        <v>12.205701254275942</v>
      </c>
      <c r="AG94" s="386">
        <f t="shared" si="56"/>
        <v>13.705506515342583</v>
      </c>
      <c r="AI94" s="27">
        <f t="shared" si="57"/>
        <v>2.4375975039001561</v>
      </c>
      <c r="AJ94" s="28">
        <f t="shared" si="57"/>
        <v>3.3409523809523805</v>
      </c>
      <c r="AK94" s="402">
        <f t="shared" si="57"/>
        <v>3.0445354491937549</v>
      </c>
      <c r="AL94" s="28">
        <f t="shared" si="57"/>
        <v>2.8018581721653395</v>
      </c>
      <c r="AM94" s="28">
        <f t="shared" si="57"/>
        <v>4.4396994556467071</v>
      </c>
      <c r="AN94" s="402">
        <f t="shared" si="57"/>
        <v>3.7073884108346404</v>
      </c>
      <c r="AO94" s="384">
        <f t="shared" si="86"/>
        <v>0.14943429654910886</v>
      </c>
      <c r="AP94" s="385">
        <f t="shared" si="86"/>
        <v>0.32887241403336465</v>
      </c>
      <c r="AQ94" s="386">
        <f t="shared" si="86"/>
        <v>0.21771891728717443</v>
      </c>
    </row>
    <row r="95" spans="1:43" ht="19.5" customHeight="1">
      <c r="A95" s="8" t="s">
        <v>232</v>
      </c>
      <c r="B95" s="19">
        <v>85.47</v>
      </c>
      <c r="C95" s="371">
        <v>47.45</v>
      </c>
      <c r="D95" s="375">
        <v>132.92000000000002</v>
      </c>
      <c r="E95" s="19">
        <v>237.26999999999998</v>
      </c>
      <c r="F95" s="369">
        <v>281.36</v>
      </c>
      <c r="G95" s="377">
        <v>518.63</v>
      </c>
      <c r="H95" s="345">
        <f t="shared" si="43"/>
        <v>9.4788275132866578E-4</v>
      </c>
      <c r="I95" s="323">
        <f t="shared" si="44"/>
        <v>3.7302171725362619E-4</v>
      </c>
      <c r="J95" s="399">
        <f t="shared" si="45"/>
        <v>6.1148132086037807E-4</v>
      </c>
      <c r="K95" s="323">
        <f t="shared" si="46"/>
        <v>2.638489565639474E-3</v>
      </c>
      <c r="L95" s="323">
        <f t="shared" si="47"/>
        <v>2.1525430510522833E-3</v>
      </c>
      <c r="M95" s="399">
        <f t="shared" si="48"/>
        <v>2.3506034528394519E-3</v>
      </c>
      <c r="N95" s="394">
        <f t="shared" si="49"/>
        <v>1.7760617760617758</v>
      </c>
      <c r="O95" s="395">
        <f t="shared" si="49"/>
        <v>4.929610115911486</v>
      </c>
      <c r="P95" s="386">
        <f t="shared" si="49"/>
        <v>2.9018206439963885</v>
      </c>
      <c r="R95" s="401">
        <v>28.747</v>
      </c>
      <c r="S95" s="369">
        <v>18.581</v>
      </c>
      <c r="T95" s="374">
        <v>47.328000000000003</v>
      </c>
      <c r="U95" s="19">
        <v>69.882000000000005</v>
      </c>
      <c r="V95" s="119">
        <v>95.331999999999994</v>
      </c>
      <c r="W95" s="375">
        <v>165.214</v>
      </c>
      <c r="X95" s="345">
        <f t="shared" si="50"/>
        <v>1.0971909172118363E-3</v>
      </c>
      <c r="Y95" s="323">
        <f t="shared" si="51"/>
        <v>4.2335960740590628E-4</v>
      </c>
      <c r="Z95" s="399">
        <f t="shared" si="52"/>
        <v>6.7524662274320185E-4</v>
      </c>
      <c r="AA95" s="323">
        <f t="shared" si="53"/>
        <v>2.694801522634971E-3</v>
      </c>
      <c r="AB95" s="323">
        <f t="shared" si="54"/>
        <v>2.1892287566077648E-3</v>
      </c>
      <c r="AC95" s="399">
        <f t="shared" si="55"/>
        <v>2.3779298449237516E-3</v>
      </c>
      <c r="AE95" s="394">
        <f t="shared" si="56"/>
        <v>1.4309319233311304</v>
      </c>
      <c r="AF95" s="395">
        <f t="shared" si="56"/>
        <v>4.1306172972391151</v>
      </c>
      <c r="AG95" s="386">
        <f t="shared" si="56"/>
        <v>2.4908299526707234</v>
      </c>
      <c r="AI95" s="27">
        <f t="shared" si="57"/>
        <v>3.3634023634023635</v>
      </c>
      <c r="AJ95" s="28">
        <f t="shared" si="57"/>
        <v>3.9159114857744992</v>
      </c>
      <c r="AK95" s="402">
        <f t="shared" si="57"/>
        <v>3.5606379777309662</v>
      </c>
      <c r="AL95" s="28">
        <f t="shared" si="57"/>
        <v>2.9452522442786706</v>
      </c>
      <c r="AM95" s="28">
        <f t="shared" si="57"/>
        <v>3.3882570372476541</v>
      </c>
      <c r="AN95" s="402">
        <f t="shared" si="57"/>
        <v>3.1855850992036712</v>
      </c>
      <c r="AO95" s="384">
        <f t="shared" si="86"/>
        <v>-0.12432354917557321</v>
      </c>
      <c r="AP95" s="385">
        <f t="shared" si="86"/>
        <v>-0.1347462654464173</v>
      </c>
      <c r="AQ95" s="386">
        <f t="shared" si="86"/>
        <v>-0.10533305572567625</v>
      </c>
    </row>
    <row r="96" spans="1:43" ht="19.5" customHeight="1" thickBot="1">
      <c r="A96" s="8" t="s">
        <v>17</v>
      </c>
      <c r="B96" s="19">
        <f t="shared" ref="B96:G96" si="99">B97-SUM(B69:B95)</f>
        <v>1436.9499999999825</v>
      </c>
      <c r="C96" s="371">
        <f t="shared" si="99"/>
        <v>3628.0500000000175</v>
      </c>
      <c r="D96" s="376">
        <f t="shared" si="99"/>
        <v>5065</v>
      </c>
      <c r="E96" s="21">
        <f t="shared" si="99"/>
        <v>1573.2499999999854</v>
      </c>
      <c r="F96" s="119">
        <f t="shared" si="99"/>
        <v>2790.3099999999977</v>
      </c>
      <c r="G96" s="375">
        <f t="shared" si="99"/>
        <v>4363.5599999999395</v>
      </c>
      <c r="H96" s="345">
        <f t="shared" si="43"/>
        <v>1.5936119334523338E-2</v>
      </c>
      <c r="I96" s="323">
        <f t="shared" si="44"/>
        <v>2.8521421312582191E-2</v>
      </c>
      <c r="J96" s="399">
        <f t="shared" si="45"/>
        <v>2.3300879402330835E-2</v>
      </c>
      <c r="K96" s="323">
        <f t="shared" si="46"/>
        <v>1.7494852737987374E-2</v>
      </c>
      <c r="L96" s="323">
        <f t="shared" si="47"/>
        <v>2.1347250500361428E-2</v>
      </c>
      <c r="M96" s="399">
        <f t="shared" si="48"/>
        <v>1.97771035278946E-2</v>
      </c>
      <c r="N96" s="396">
        <f t="shared" si="49"/>
        <v>9.4853683148338197E-2</v>
      </c>
      <c r="O96" s="397">
        <f t="shared" si="49"/>
        <v>-0.23090640977936239</v>
      </c>
      <c r="P96" s="388">
        <f t="shared" si="49"/>
        <v>-0.13848766041462202</v>
      </c>
      <c r="R96" s="19">
        <f t="shared" ref="R96:W96" si="100">R97-SUM(R69:R95)</f>
        <v>530.17000000000553</v>
      </c>
      <c r="S96" s="119">
        <f t="shared" si="100"/>
        <v>1254.9589999999953</v>
      </c>
      <c r="T96" s="375">
        <f t="shared" si="100"/>
        <v>1785.1290000000154</v>
      </c>
      <c r="U96" s="119">
        <f t="shared" si="100"/>
        <v>507.19499999999971</v>
      </c>
      <c r="V96" s="123">
        <f t="shared" si="100"/>
        <v>882.91799999998329</v>
      </c>
      <c r="W96" s="376">
        <f t="shared" si="100"/>
        <v>1390.112999999983</v>
      </c>
      <c r="X96" s="345">
        <f t="shared" si="50"/>
        <v>2.02350752627476E-2</v>
      </c>
      <c r="Y96" s="323">
        <f t="shared" si="51"/>
        <v>2.8593668239088682E-2</v>
      </c>
      <c r="Z96" s="399">
        <f t="shared" si="52"/>
        <v>2.5469116134443869E-2</v>
      </c>
      <c r="AA96" s="323">
        <f t="shared" si="53"/>
        <v>1.9558539513363147E-2</v>
      </c>
      <c r="AB96" s="323">
        <f t="shared" si="54"/>
        <v>2.0275557790947193E-2</v>
      </c>
      <c r="AC96" s="399">
        <f t="shared" si="55"/>
        <v>2.0007936316029214E-2</v>
      </c>
      <c r="AE96" s="396">
        <f t="shared" si="56"/>
        <v>-4.3335156647878195E-2</v>
      </c>
      <c r="AF96" s="397">
        <f t="shared" si="56"/>
        <v>-0.29645669699170524</v>
      </c>
      <c r="AG96" s="388">
        <f t="shared" si="56"/>
        <v>-0.22128148722026753</v>
      </c>
      <c r="AI96" s="27">
        <f t="shared" si="57"/>
        <v>3.6895507846481221</v>
      </c>
      <c r="AJ96" s="28">
        <f t="shared" si="57"/>
        <v>3.4590454927577881</v>
      </c>
      <c r="AK96" s="402">
        <f t="shared" si="57"/>
        <v>3.5244402764067431</v>
      </c>
      <c r="AL96" s="28">
        <f t="shared" si="57"/>
        <v>3.2238677896075285</v>
      </c>
      <c r="AM96" s="28">
        <f t="shared" si="57"/>
        <v>3.1642290641541049</v>
      </c>
      <c r="AN96" s="402">
        <f t="shared" si="57"/>
        <v>3.1857313752990728</v>
      </c>
      <c r="AO96" s="387">
        <f t="shared" si="86"/>
        <v>-0.12621671911341004</v>
      </c>
      <c r="AP96" s="385">
        <f t="shared" si="86"/>
        <v>-8.5230572775333843E-2</v>
      </c>
      <c r="AQ96" s="386">
        <f t="shared" si="86"/>
        <v>-9.6102891393862022E-2</v>
      </c>
    </row>
    <row r="97" spans="1:43" ht="25.5" customHeight="1" thickBot="1">
      <c r="A97" s="12" t="s">
        <v>18</v>
      </c>
      <c r="B97" s="17">
        <v>90169.380000000034</v>
      </c>
      <c r="C97" s="372">
        <v>127204.39000000001</v>
      </c>
      <c r="D97" s="18">
        <v>217373.77</v>
      </c>
      <c r="E97" s="17">
        <v>89926.450000000041</v>
      </c>
      <c r="F97" s="373">
        <v>130710.51000000001</v>
      </c>
      <c r="G97" s="378">
        <v>220636.96</v>
      </c>
      <c r="H97" s="334">
        <f t="shared" ref="H97:M97" si="101">SUM(H69:H96)</f>
        <v>0.99999999999999933</v>
      </c>
      <c r="I97" s="338">
        <f t="shared" si="101"/>
        <v>1.0000000000000002</v>
      </c>
      <c r="J97" s="335">
        <f t="shared" si="101"/>
        <v>1.0000000000000002</v>
      </c>
      <c r="K97" s="338">
        <f t="shared" si="101"/>
        <v>0.99999999999999944</v>
      </c>
      <c r="L97" s="338">
        <f t="shared" si="101"/>
        <v>0.99999999999999978</v>
      </c>
      <c r="M97" s="335">
        <f t="shared" si="101"/>
        <v>0.99999999999999989</v>
      </c>
      <c r="N97" s="389">
        <f t="shared" si="49"/>
        <v>-2.6941518284809424E-3</v>
      </c>
      <c r="O97" s="390">
        <f t="shared" si="49"/>
        <v>2.7562885211744617E-2</v>
      </c>
      <c r="P97" s="391">
        <f t="shared" si="49"/>
        <v>1.5011884828606516E-2</v>
      </c>
      <c r="R97" s="17">
        <v>26200.545000000009</v>
      </c>
      <c r="S97" s="372">
        <v>43889.402000000002</v>
      </c>
      <c r="T97" s="18">
        <v>70089.946999999986</v>
      </c>
      <c r="U97" s="17">
        <v>25932.151000000005</v>
      </c>
      <c r="V97" s="373">
        <v>43545.928999999996</v>
      </c>
      <c r="W97" s="378">
        <v>69478.080000000002</v>
      </c>
      <c r="X97" s="334">
        <f t="shared" ref="X97:AC97" si="102">SUM(X69:X96)</f>
        <v>0.99999999999999978</v>
      </c>
      <c r="Y97" s="338">
        <f t="shared" si="102"/>
        <v>0.99999999999999989</v>
      </c>
      <c r="Z97" s="335">
        <f t="shared" si="102"/>
        <v>1.0000000000000002</v>
      </c>
      <c r="AA97" s="338">
        <f t="shared" si="102"/>
        <v>1</v>
      </c>
      <c r="AB97" s="338">
        <f t="shared" si="102"/>
        <v>0.99999999999999978</v>
      </c>
      <c r="AC97" s="335">
        <f t="shared" si="102"/>
        <v>0.99999999999999967</v>
      </c>
      <c r="AE97" s="389">
        <f t="shared" si="56"/>
        <v>-1.0243832714166968E-2</v>
      </c>
      <c r="AF97" s="390">
        <f t="shared" si="56"/>
        <v>-7.8258755952064548E-3</v>
      </c>
      <c r="AG97" s="391">
        <f t="shared" si="56"/>
        <v>-8.7297398013438925E-3</v>
      </c>
      <c r="AI97" s="403">
        <f t="shared" si="57"/>
        <v>2.9057031333696646</v>
      </c>
      <c r="AJ97" s="404">
        <f t="shared" si="57"/>
        <v>3.4503056065910931</v>
      </c>
      <c r="AK97" s="405">
        <f t="shared" si="57"/>
        <v>3.2243976354644808</v>
      </c>
      <c r="AL97" s="404">
        <f t="shared" si="57"/>
        <v>2.8837067403416894</v>
      </c>
      <c r="AM97" s="404">
        <f t="shared" si="57"/>
        <v>3.3314787770317777</v>
      </c>
      <c r="AN97" s="405">
        <f t="shared" si="57"/>
        <v>3.1489773970779877</v>
      </c>
      <c r="AO97" s="389">
        <f t="shared" si="86"/>
        <v>-7.5700758192962974E-3</v>
      </c>
      <c r="AP97" s="390">
        <f t="shared" si="86"/>
        <v>-3.4439508585071804E-2</v>
      </c>
      <c r="AQ97" s="391">
        <f t="shared" si="86"/>
        <v>-2.3390489298516247E-2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N40:P63 H69:P83 H7:P33 H96:P97 H86:P95 H84:M84 H85:M8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606E71C-EDE1-4213-824B-565C773162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E6C994C-E575-4AF5-A36B-164B850DF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65" id="{0938FFB9-17A2-4930-8F32-8AC3CBB668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AC08D7D1-0D92-4106-9DE1-A0ECDD539A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6AF36EE7-0850-484D-B772-930933B86E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7" id="{DE3B7AEB-D587-4A2F-9CB3-B073A2E42C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7C0447B2-1761-4B42-B1BD-3402DF69F3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BE63AD38-9F72-4D83-8078-C84356715C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9" id="{FEB4B1F4-9009-40C8-9633-7E7F89C015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28AE5788-4DC8-4068-BD0B-99D38192DD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381280A3-80B1-4C68-9228-4AEECE250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1" id="{611E7313-8E2E-4B7E-BA52-567AD9693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5DBB-21C7-4A7D-861C-587FDB27BCC4}">
  <sheetPr>
    <pageSetUpPr fitToPage="1"/>
  </sheetPr>
  <dimension ref="A1:AG57"/>
  <sheetViews>
    <sheetView showGridLines="0" topLeftCell="A46" workbookViewId="0">
      <selection activeCell="U49" sqref="U49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147</v>
      </c>
      <c r="B1" s="4"/>
    </row>
    <row r="3" spans="1:33">
      <c r="A3" s="1" t="s">
        <v>134</v>
      </c>
    </row>
    <row r="4" spans="1:33" ht="15.75" thickBot="1"/>
    <row r="5" spans="1:33" ht="21.75" customHeight="1">
      <c r="A5" s="457" t="s">
        <v>16</v>
      </c>
      <c r="B5" s="445"/>
      <c r="C5" s="445"/>
      <c r="D5" s="445"/>
      <c r="E5" s="431" t="s">
        <v>171</v>
      </c>
      <c r="F5" s="493"/>
      <c r="G5" s="493"/>
      <c r="H5" s="493"/>
      <c r="I5" s="493"/>
      <c r="J5" s="432"/>
      <c r="L5" s="494" t="s">
        <v>130</v>
      </c>
      <c r="M5" s="493"/>
      <c r="N5" s="493"/>
      <c r="O5" s="493"/>
      <c r="P5" s="493"/>
      <c r="Q5" s="432"/>
      <c r="S5" s="487" t="s">
        <v>156</v>
      </c>
      <c r="T5" s="487"/>
      <c r="U5" s="487"/>
    </row>
    <row r="6" spans="1:33" ht="18.75" customHeight="1">
      <c r="A6" s="471"/>
      <c r="B6" s="446"/>
      <c r="C6" s="446"/>
      <c r="D6" s="446"/>
      <c r="E6" s="495">
        <v>2025</v>
      </c>
      <c r="F6" s="489"/>
      <c r="G6" s="490"/>
      <c r="H6" s="496">
        <v>2026</v>
      </c>
      <c r="I6" s="497"/>
      <c r="J6" s="498"/>
      <c r="L6" s="488">
        <f>E6</f>
        <v>2025</v>
      </c>
      <c r="M6" s="489"/>
      <c r="N6" s="490"/>
      <c r="O6" s="495">
        <f>H6</f>
        <v>2026</v>
      </c>
      <c r="P6" s="489"/>
      <c r="Q6" s="499"/>
      <c r="S6" s="491" t="s">
        <v>129</v>
      </c>
      <c r="T6" s="492" t="s">
        <v>128</v>
      </c>
      <c r="U6" s="446" t="s">
        <v>12</v>
      </c>
    </row>
    <row r="7" spans="1:33" ht="18.75" customHeight="1" thickBot="1">
      <c r="A7" s="458"/>
      <c r="B7" s="481"/>
      <c r="C7" s="481"/>
      <c r="D7" s="48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8"/>
      <c r="T7" s="436"/>
      <c r="U7" s="481"/>
    </row>
    <row r="8" spans="1:33" ht="24" customHeight="1" thickBot="1">
      <c r="A8" s="12" t="s">
        <v>20</v>
      </c>
      <c r="B8" s="13"/>
      <c r="C8" s="13"/>
      <c r="D8" s="13"/>
      <c r="E8" s="12">
        <v>46799.590000000004</v>
      </c>
      <c r="F8" s="415">
        <v>25360.289999999979</v>
      </c>
      <c r="G8" s="13">
        <v>72159.87999999999</v>
      </c>
      <c r="H8" s="12">
        <v>43120.500000000007</v>
      </c>
      <c r="I8" s="415">
        <v>27009.029999999995</v>
      </c>
      <c r="J8" s="416">
        <v>70129.53</v>
      </c>
      <c r="L8" s="334">
        <f t="shared" ref="L8:Q8" si="0">E8/E16</f>
        <v>0.39159120799750052</v>
      </c>
      <c r="M8" s="343">
        <f t="shared" si="0"/>
        <v>0.378269867704013</v>
      </c>
      <c r="N8" s="338">
        <f t="shared" si="0"/>
        <v>0.38680385575901555</v>
      </c>
      <c r="O8" s="334">
        <f t="shared" si="0"/>
        <v>0.37515216454720934</v>
      </c>
      <c r="P8" s="343">
        <f t="shared" si="0"/>
        <v>0.38445397887861249</v>
      </c>
      <c r="Q8" s="335">
        <f t="shared" si="0"/>
        <v>0.37868078243436426</v>
      </c>
      <c r="S8" s="325">
        <f t="shared" ref="S8:U19" si="1">(H8-E8)/E8</f>
        <v>-7.8613722897999672E-2</v>
      </c>
      <c r="T8" s="329">
        <f t="shared" si="1"/>
        <v>6.5012663498722506E-2</v>
      </c>
      <c r="U8" s="164">
        <f t="shared" si="1"/>
        <v>-2.8136826169888191E-2</v>
      </c>
    </row>
    <row r="9" spans="1:33" s="3" customFormat="1" ht="24" customHeight="1">
      <c r="A9" s="46"/>
      <c r="B9" s="177" t="s">
        <v>33</v>
      </c>
      <c r="C9" s="177"/>
      <c r="D9" s="178"/>
      <c r="E9" s="111">
        <v>46753.570000000007</v>
      </c>
      <c r="F9" s="417">
        <v>23946.48999999998</v>
      </c>
      <c r="G9" s="100">
        <v>70700.059999999983</v>
      </c>
      <c r="H9" s="111">
        <v>43015.510000000009</v>
      </c>
      <c r="I9" s="417">
        <v>26079.709999999995</v>
      </c>
      <c r="J9" s="418">
        <v>69095.22</v>
      </c>
      <c r="K9"/>
      <c r="L9" s="345">
        <f t="shared" ref="L9:Q9" si="2">E9/E8</f>
        <v>0.99901665805191886</v>
      </c>
      <c r="M9" s="346">
        <f t="shared" si="2"/>
        <v>0.94425142614694069</v>
      </c>
      <c r="N9" s="347">
        <f t="shared" si="2"/>
        <v>0.97976964484974194</v>
      </c>
      <c r="O9" s="345">
        <f t="shared" si="2"/>
        <v>0.9975651952087754</v>
      </c>
      <c r="P9" s="346">
        <f t="shared" si="2"/>
        <v>0.96559224822216871</v>
      </c>
      <c r="Q9" s="347">
        <f t="shared" si="2"/>
        <v>0.98525143402501059</v>
      </c>
      <c r="R9"/>
      <c r="S9" s="326">
        <f t="shared" si="1"/>
        <v>-7.9952397218009175E-2</v>
      </c>
      <c r="T9" s="330">
        <f t="shared" si="1"/>
        <v>8.9082784157511918E-2</v>
      </c>
      <c r="U9" s="209">
        <f t="shared" si="1"/>
        <v>-2.2699273522539899E-2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8">
        <v>46.019999999999996</v>
      </c>
      <c r="F10" s="419">
        <v>1413.78</v>
      </c>
      <c r="G10">
        <v>1459.8</v>
      </c>
      <c r="H10" s="8">
        <v>104.99</v>
      </c>
      <c r="I10" s="419">
        <v>929.32</v>
      </c>
      <c r="J10" s="418">
        <v>1034.31</v>
      </c>
      <c r="L10" s="345">
        <f t="shared" ref="L10:Q10" si="3">E10/E8</f>
        <v>9.833419480811689E-4</v>
      </c>
      <c r="M10" s="346">
        <f t="shared" si="3"/>
        <v>5.5747785218544468E-2</v>
      </c>
      <c r="N10" s="347">
        <f t="shared" si="3"/>
        <v>2.0230077987934574E-2</v>
      </c>
      <c r="O10" s="345">
        <f t="shared" si="3"/>
        <v>2.4348047912245911E-3</v>
      </c>
      <c r="P10" s="346">
        <f t="shared" si="3"/>
        <v>3.4407751777831348E-2</v>
      </c>
      <c r="Q10" s="347">
        <f t="shared" si="3"/>
        <v>1.4748565974989422E-2</v>
      </c>
      <c r="S10" s="326">
        <f t="shared" si="1"/>
        <v>1.2813993915688833</v>
      </c>
      <c r="T10" s="330">
        <f t="shared" si="1"/>
        <v>-0.34267000523419483</v>
      </c>
      <c r="U10" s="209">
        <f t="shared" si="1"/>
        <v>-0.29147143444307438</v>
      </c>
    </row>
    <row r="11" spans="1:33" ht="24" customHeight="1" thickBot="1">
      <c r="A11" s="8"/>
      <c r="B11" t="s">
        <v>36</v>
      </c>
      <c r="E11" s="8"/>
      <c r="F11" s="419">
        <v>0.02</v>
      </c>
      <c r="G11">
        <v>0.02</v>
      </c>
      <c r="H11" s="8"/>
      <c r="I11" s="419"/>
      <c r="J11" s="418"/>
      <c r="L11" s="345">
        <f t="shared" ref="L11:Q11" si="4">E11/E8</f>
        <v>0</v>
      </c>
      <c r="M11" s="346">
        <f t="shared" si="4"/>
        <v>7.8863451482613241E-7</v>
      </c>
      <c r="N11" s="347">
        <f t="shared" si="4"/>
        <v>2.7716232344067094E-7</v>
      </c>
      <c r="O11" s="345">
        <f t="shared" si="4"/>
        <v>0</v>
      </c>
      <c r="P11" s="346">
        <f t="shared" si="4"/>
        <v>0</v>
      </c>
      <c r="Q11" s="347">
        <f t="shared" si="4"/>
        <v>0</v>
      </c>
      <c r="S11" s="326"/>
      <c r="T11" s="330"/>
      <c r="U11" s="209"/>
    </row>
    <row r="12" spans="1:33" ht="24" customHeight="1" thickBot="1">
      <c r="A12" s="12" t="s">
        <v>21</v>
      </c>
      <c r="B12" s="13"/>
      <c r="C12" s="13"/>
      <c r="D12" s="13"/>
      <c r="E12" s="12">
        <v>72711.75</v>
      </c>
      <c r="F12" s="415">
        <v>41682.559999999998</v>
      </c>
      <c r="G12" s="13">
        <v>114394.31</v>
      </c>
      <c r="H12" s="12">
        <v>71820.859999999942</v>
      </c>
      <c r="I12" s="415">
        <v>43243.929999999978</v>
      </c>
      <c r="J12" s="416">
        <v>115064.78999999991</v>
      </c>
      <c r="L12" s="334">
        <f t="shared" ref="L12:Q12" si="5">E12/E16</f>
        <v>0.60840879200249953</v>
      </c>
      <c r="M12" s="343">
        <f t="shared" si="5"/>
        <v>0.62173013229598695</v>
      </c>
      <c r="N12" s="335">
        <f t="shared" si="5"/>
        <v>0.61319614424098423</v>
      </c>
      <c r="O12" s="334">
        <f t="shared" si="5"/>
        <v>0.62484783545279066</v>
      </c>
      <c r="P12" s="343">
        <f t="shared" si="5"/>
        <v>0.61554602112138768</v>
      </c>
      <c r="Q12" s="335">
        <f t="shared" si="5"/>
        <v>0.62131921756563568</v>
      </c>
      <c r="S12" s="327">
        <f t="shared" si="1"/>
        <v>-1.2252352611511311E-2</v>
      </c>
      <c r="T12" s="331">
        <f t="shared" si="1"/>
        <v>3.7458591794745352E-2</v>
      </c>
      <c r="U12" s="328">
        <f t="shared" si="1"/>
        <v>5.8611306803625866E-3</v>
      </c>
    </row>
    <row r="13" spans="1:33" s="3" customFormat="1" ht="24" customHeight="1">
      <c r="A13" s="46"/>
      <c r="B13" s="3" t="s">
        <v>33</v>
      </c>
      <c r="E13" s="46">
        <v>72125.72</v>
      </c>
      <c r="F13" s="420">
        <v>39946.1</v>
      </c>
      <c r="G13" s="3">
        <v>112071.82</v>
      </c>
      <c r="H13" s="46">
        <v>71167.869999999937</v>
      </c>
      <c r="I13" s="420">
        <v>40720.019999999975</v>
      </c>
      <c r="J13" s="183">
        <v>111887.88999999991</v>
      </c>
      <c r="K13"/>
      <c r="L13" s="336">
        <f>E13/G13</f>
        <v>0.64356695554689836</v>
      </c>
      <c r="M13" s="344">
        <f>F13/G13</f>
        <v>0.35643304445310153</v>
      </c>
      <c r="N13" s="337">
        <f t="shared" ref="N13:N15" si="6">L13+M13</f>
        <v>0.99999999999999989</v>
      </c>
      <c r="O13" s="336">
        <f>H13/J13</f>
        <v>0.63606409951961729</v>
      </c>
      <c r="P13" s="344">
        <f>I13/J13</f>
        <v>0.36393590048038271</v>
      </c>
      <c r="Q13" s="337">
        <f t="shared" ref="Q13:Q15" si="7">O13+P13</f>
        <v>1</v>
      </c>
      <c r="R13"/>
      <c r="S13" s="326">
        <f t="shared" si="1"/>
        <v>-1.3280283371868788E-2</v>
      </c>
      <c r="T13" s="330">
        <f t="shared" si="1"/>
        <v>1.9374106608654573E-2</v>
      </c>
      <c r="U13" s="209">
        <f t="shared" si="1"/>
        <v>-1.6411797363520542E-3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8">
        <v>586.03</v>
      </c>
      <c r="F14" s="419">
        <v>1731.92</v>
      </c>
      <c r="G14">
        <v>2317.9499999999998</v>
      </c>
      <c r="H14" s="8">
        <v>652.99</v>
      </c>
      <c r="I14" s="419">
        <v>2521.0399999999995</v>
      </c>
      <c r="J14" s="418">
        <v>3174.0299999999997</v>
      </c>
      <c r="L14" s="345">
        <f>E14/G14</f>
        <v>0.25282253715567637</v>
      </c>
      <c r="M14" s="346">
        <f>F14/G14</f>
        <v>0.74717746284432374</v>
      </c>
      <c r="N14" s="347">
        <f t="shared" si="6"/>
        <v>1</v>
      </c>
      <c r="O14" s="345">
        <f>H14/J14</f>
        <v>0.2057289943699335</v>
      </c>
      <c r="P14" s="346">
        <f>I14/J14</f>
        <v>0.79427100563006636</v>
      </c>
      <c r="Q14" s="347">
        <f t="shared" si="7"/>
        <v>0.99999999999999989</v>
      </c>
      <c r="S14" s="326">
        <f t="shared" si="1"/>
        <v>0.11426036209750361</v>
      </c>
      <c r="T14" s="330">
        <f t="shared" si="1"/>
        <v>0.455633054644556</v>
      </c>
      <c r="U14" s="209">
        <f t="shared" si="1"/>
        <v>0.3693263443991458</v>
      </c>
    </row>
    <row r="15" spans="1:33" ht="24" customHeight="1" thickBot="1">
      <c r="A15" s="8"/>
      <c r="B15" t="s">
        <v>36</v>
      </c>
      <c r="E15" s="8"/>
      <c r="F15" s="419">
        <v>4.54</v>
      </c>
      <c r="G15">
        <v>4.54</v>
      </c>
      <c r="H15" s="8"/>
      <c r="I15" s="419">
        <v>2.87</v>
      </c>
      <c r="J15" s="418">
        <v>2.87</v>
      </c>
      <c r="L15" s="348">
        <f>E15/G15</f>
        <v>0</v>
      </c>
      <c r="M15" s="349">
        <f>F15/G15</f>
        <v>1</v>
      </c>
      <c r="N15" s="350">
        <f t="shared" si="6"/>
        <v>1</v>
      </c>
      <c r="O15" s="348">
        <f>H15/J15</f>
        <v>0</v>
      </c>
      <c r="P15" s="349">
        <f>I15/J15</f>
        <v>1</v>
      </c>
      <c r="Q15" s="350">
        <f t="shared" si="7"/>
        <v>1</v>
      </c>
      <c r="S15" s="326"/>
      <c r="T15" s="330">
        <f t="shared" si="1"/>
        <v>-0.36784140969162993</v>
      </c>
      <c r="U15" s="209">
        <f t="shared" si="1"/>
        <v>-0.36784140969162993</v>
      </c>
    </row>
    <row r="16" spans="1:33" ht="24" customHeight="1" thickBot="1">
      <c r="A16" s="12" t="s">
        <v>12</v>
      </c>
      <c r="B16" s="13"/>
      <c r="C16" s="13"/>
      <c r="D16" s="13"/>
      <c r="E16" s="12">
        <v>119511.34</v>
      </c>
      <c r="F16" s="415">
        <v>67042.849999999977</v>
      </c>
      <c r="G16" s="13">
        <v>186554.19000000003</v>
      </c>
      <c r="H16" s="12">
        <v>114941.35999999994</v>
      </c>
      <c r="I16" s="415">
        <v>70252.959999999963</v>
      </c>
      <c r="J16" s="416">
        <v>185194.31999999992</v>
      </c>
      <c r="L16" s="334">
        <f>L8+L12</f>
        <v>1</v>
      </c>
      <c r="M16" s="343">
        <f t="shared" ref="M16:Q16" si="8">M8+M12</f>
        <v>1</v>
      </c>
      <c r="N16" s="338">
        <f t="shared" si="8"/>
        <v>0.99999999999999978</v>
      </c>
      <c r="O16" s="334">
        <f t="shared" si="8"/>
        <v>1</v>
      </c>
      <c r="P16" s="343">
        <f t="shared" si="8"/>
        <v>1.0000000000000002</v>
      </c>
      <c r="Q16" s="335">
        <f t="shared" si="8"/>
        <v>1</v>
      </c>
      <c r="S16" s="327">
        <f t="shared" si="1"/>
        <v>-3.8238881766366722E-2</v>
      </c>
      <c r="T16" s="331">
        <f t="shared" si="1"/>
        <v>4.788146685291552E-2</v>
      </c>
      <c r="U16" s="328">
        <f t="shared" si="1"/>
        <v>-7.289410117243207E-3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118879.29000000001</v>
      </c>
      <c r="F17" s="342">
        <f t="shared" ref="F17:G19" si="9">F9+F13</f>
        <v>63892.589999999982</v>
      </c>
      <c r="G17" s="324">
        <f t="shared" si="9"/>
        <v>182771.88</v>
      </c>
      <c r="H17" s="180">
        <f>H9+H13</f>
        <v>114183.37999999995</v>
      </c>
      <c r="I17" s="342">
        <f t="shared" ref="I17:J19" si="10">I9+I13</f>
        <v>66799.729999999967</v>
      </c>
      <c r="J17" s="356">
        <f t="shared" si="10"/>
        <v>180983.10999999993</v>
      </c>
      <c r="K17"/>
      <c r="L17" s="336">
        <f t="shared" ref="L17:Q17" si="11">E17/E16</f>
        <v>0.99471138052673502</v>
      </c>
      <c r="M17" s="344">
        <f t="shared" si="11"/>
        <v>0.95301124579280272</v>
      </c>
      <c r="N17" s="339">
        <f t="shared" si="11"/>
        <v>0.9797254084724657</v>
      </c>
      <c r="O17" s="336">
        <f t="shared" si="11"/>
        <v>0.99340550694719465</v>
      </c>
      <c r="P17" s="344">
        <f t="shared" si="11"/>
        <v>0.95084577219237454</v>
      </c>
      <c r="Q17" s="337">
        <f t="shared" si="11"/>
        <v>0.97726058768973045</v>
      </c>
      <c r="R17"/>
      <c r="S17" s="326">
        <f t="shared" si="1"/>
        <v>-3.9501497695688302E-2</v>
      </c>
      <c r="T17" s="330">
        <f t="shared" si="1"/>
        <v>4.5500425010161362E-2</v>
      </c>
      <c r="U17" s="209">
        <f t="shared" si="1"/>
        <v>-9.7868993851793658E-3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632.04999999999995</v>
      </c>
      <c r="F18" s="154">
        <f t="shared" si="9"/>
        <v>3145.7</v>
      </c>
      <c r="G18" s="119">
        <f t="shared" si="9"/>
        <v>3777.75</v>
      </c>
      <c r="H18" s="19">
        <f>H10+H14</f>
        <v>757.98</v>
      </c>
      <c r="I18" s="154">
        <f t="shared" si="10"/>
        <v>3450.3599999999997</v>
      </c>
      <c r="J18" s="20">
        <f t="shared" si="10"/>
        <v>4208.34</v>
      </c>
      <c r="L18" s="345">
        <f t="shared" ref="L18:Q18" si="12">E18/E16</f>
        <v>5.2886194732650474E-3</v>
      </c>
      <c r="M18" s="346">
        <f t="shared" si="12"/>
        <v>4.6920738005618808E-2</v>
      </c>
      <c r="N18" s="323">
        <f t="shared" si="12"/>
        <v>2.0250148227707987E-2</v>
      </c>
      <c r="O18" s="345">
        <f t="shared" si="12"/>
        <v>6.5944930528053641E-3</v>
      </c>
      <c r="P18" s="346">
        <f t="shared" si="12"/>
        <v>4.9113375436422912E-2</v>
      </c>
      <c r="Q18" s="347">
        <f t="shared" si="12"/>
        <v>2.2723915074717205E-2</v>
      </c>
      <c r="S18" s="326">
        <f t="shared" si="1"/>
        <v>0.19924056641088533</v>
      </c>
      <c r="T18" s="330">
        <f t="shared" si="1"/>
        <v>9.6849667800489522E-2</v>
      </c>
      <c r="U18" s="209">
        <f t="shared" si="1"/>
        <v>0.11398054397458808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0</v>
      </c>
      <c r="F19" s="155">
        <f t="shared" si="9"/>
        <v>4.5599999999999996</v>
      </c>
      <c r="G19" s="123">
        <f t="shared" si="9"/>
        <v>4.5599999999999996</v>
      </c>
      <c r="H19" s="21">
        <f>H11+H15</f>
        <v>0</v>
      </c>
      <c r="I19" s="155">
        <f t="shared" si="10"/>
        <v>2.87</v>
      </c>
      <c r="J19" s="22">
        <f t="shared" si="10"/>
        <v>2.87</v>
      </c>
      <c r="L19" s="348">
        <f t="shared" ref="L19:Q19" si="13">E19/E16</f>
        <v>0</v>
      </c>
      <c r="M19" s="349">
        <f t="shared" si="13"/>
        <v>6.8016201578542697E-5</v>
      </c>
      <c r="N19" s="351">
        <f t="shared" si="13"/>
        <v>2.4443299826179187E-5</v>
      </c>
      <c r="O19" s="348">
        <f t="shared" si="13"/>
        <v>0</v>
      </c>
      <c r="P19" s="349">
        <f t="shared" si="13"/>
        <v>4.085237120257996E-5</v>
      </c>
      <c r="Q19" s="350">
        <f t="shared" si="13"/>
        <v>1.549723555236468E-5</v>
      </c>
      <c r="S19" s="332"/>
      <c r="T19" s="333">
        <f t="shared" si="1"/>
        <v>-0.37061403508771923</v>
      </c>
      <c r="U19" s="208">
        <f t="shared" si="1"/>
        <v>-0.37061403508771923</v>
      </c>
    </row>
    <row r="20" spans="1:33" ht="6.75" customHeight="1"/>
    <row r="22" spans="1:33" ht="25.5" customHeight="1">
      <c r="A22" s="1" t="s">
        <v>133</v>
      </c>
    </row>
    <row r="23" spans="1:33" ht="15.75" thickBot="1"/>
    <row r="24" spans="1:33" ht="21.75" customHeight="1">
      <c r="A24" s="457" t="s">
        <v>16</v>
      </c>
      <c r="B24" s="445"/>
      <c r="C24" s="445"/>
      <c r="D24" s="445"/>
      <c r="E24" s="431" t="str">
        <f>E5</f>
        <v>jan-mar</v>
      </c>
      <c r="F24" s="493"/>
      <c r="G24" s="493"/>
      <c r="H24" s="493"/>
      <c r="I24" s="493"/>
      <c r="J24" s="432"/>
      <c r="L24" s="494" t="s">
        <v>130</v>
      </c>
      <c r="M24" s="493"/>
      <c r="N24" s="493"/>
      <c r="O24" s="493"/>
      <c r="P24" s="493"/>
      <c r="Q24" s="432"/>
      <c r="S24" s="487" t="s">
        <v>156</v>
      </c>
      <c r="T24" s="487"/>
      <c r="U24" s="487"/>
    </row>
    <row r="25" spans="1:33" ht="18.75" customHeight="1">
      <c r="A25" s="471"/>
      <c r="B25" s="446"/>
      <c r="C25" s="446"/>
      <c r="D25" s="446"/>
      <c r="E25" s="495">
        <f>E6</f>
        <v>2025</v>
      </c>
      <c r="F25" s="489"/>
      <c r="G25" s="490"/>
      <c r="H25" s="496">
        <f>H6</f>
        <v>2026</v>
      </c>
      <c r="I25" s="497"/>
      <c r="J25" s="498"/>
      <c r="L25" s="488">
        <f>E25</f>
        <v>2025</v>
      </c>
      <c r="M25" s="489"/>
      <c r="N25" s="490"/>
      <c r="O25" s="495">
        <f>H25</f>
        <v>2026</v>
      </c>
      <c r="P25" s="489"/>
      <c r="Q25" s="499"/>
      <c r="S25" s="491" t="s">
        <v>129</v>
      </c>
      <c r="T25" s="492" t="s">
        <v>128</v>
      </c>
      <c r="U25" s="446" t="s">
        <v>12</v>
      </c>
    </row>
    <row r="26" spans="1:33" ht="18.75" customHeight="1" thickBot="1">
      <c r="A26" s="458"/>
      <c r="B26" s="481"/>
      <c r="C26" s="481"/>
      <c r="D26" s="48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8"/>
      <c r="T26" s="436"/>
      <c r="U26" s="481"/>
    </row>
    <row r="27" spans="1:33" ht="24" customHeight="1" thickBot="1">
      <c r="A27" s="12" t="s">
        <v>20</v>
      </c>
      <c r="B27" s="13"/>
      <c r="C27" s="13"/>
      <c r="D27" s="13"/>
      <c r="E27" s="17">
        <v>11088.714000000005</v>
      </c>
      <c r="F27" s="340">
        <v>8672.9969999999994</v>
      </c>
      <c r="G27" s="162">
        <v>19761.711000000003</v>
      </c>
      <c r="H27" s="17">
        <v>10536.017999999996</v>
      </c>
      <c r="I27" s="340">
        <v>8763.3090000000029</v>
      </c>
      <c r="J27" s="18">
        <v>19299.326999999997</v>
      </c>
      <c r="L27" s="334">
        <f t="shared" ref="L27:Q27" si="14">E27/E35</f>
        <v>0.34063539832191969</v>
      </c>
      <c r="M27" s="343">
        <f t="shared" si="14"/>
        <v>0.28905945094749741</v>
      </c>
      <c r="N27" s="338">
        <f t="shared" si="14"/>
        <v>0.31589812956383118</v>
      </c>
      <c r="O27" s="334">
        <f t="shared" si="14"/>
        <v>0.33270296922682768</v>
      </c>
      <c r="P27" s="343">
        <f t="shared" si="14"/>
        <v>0.29728700822200438</v>
      </c>
      <c r="Q27" s="335">
        <f t="shared" si="14"/>
        <v>0.31562931828264301</v>
      </c>
      <c r="S27" s="325">
        <f t="shared" ref="S27:U38" si="15">(H27-E27)/E27</f>
        <v>-4.9843110752068161E-2</v>
      </c>
      <c r="T27" s="329">
        <f t="shared" si="15"/>
        <v>1.0413009482189784E-2</v>
      </c>
      <c r="U27" s="164">
        <f t="shared" si="15"/>
        <v>-2.3397973991219959E-2</v>
      </c>
    </row>
    <row r="28" spans="1:33" ht="24" customHeight="1">
      <c r="A28" s="46"/>
      <c r="B28" s="177" t="s">
        <v>33</v>
      </c>
      <c r="C28" s="177"/>
      <c r="D28" s="178"/>
      <c r="E28" s="39">
        <v>11077.309000000005</v>
      </c>
      <c r="F28" s="153">
        <v>8355.0059999999994</v>
      </c>
      <c r="G28" s="112">
        <v>19432.315000000002</v>
      </c>
      <c r="H28" s="39">
        <v>10506.726999999997</v>
      </c>
      <c r="I28" s="153">
        <v>8573.2860000000037</v>
      </c>
      <c r="J28" s="20">
        <v>19080.012999999999</v>
      </c>
      <c r="L28" s="345">
        <f t="shared" ref="L28:Q28" si="16">E28/E27</f>
        <v>0.99897147676457332</v>
      </c>
      <c r="M28" s="346">
        <f t="shared" si="16"/>
        <v>0.96333551135783857</v>
      </c>
      <c r="N28" s="347">
        <f t="shared" si="16"/>
        <v>0.98333160524410057</v>
      </c>
      <c r="O28" s="345">
        <f t="shared" si="16"/>
        <v>0.99721991742990579</v>
      </c>
      <c r="P28" s="346">
        <f t="shared" si="16"/>
        <v>0.97831606759501477</v>
      </c>
      <c r="Q28" s="347">
        <f t="shared" si="16"/>
        <v>0.98863618404931952</v>
      </c>
      <c r="S28" s="326">
        <f t="shared" si="15"/>
        <v>-5.1509080409331123E-2</v>
      </c>
      <c r="T28" s="330">
        <f t="shared" si="15"/>
        <v>2.6125654487860847E-2</v>
      </c>
      <c r="U28" s="209">
        <f t="shared" si="15"/>
        <v>-1.812969787696439E-2</v>
      </c>
    </row>
    <row r="29" spans="1:33" ht="24" customHeight="1">
      <c r="A29" s="8"/>
      <c r="B29" t="s">
        <v>37</v>
      </c>
      <c r="E29" s="19">
        <v>11.404999999999999</v>
      </c>
      <c r="F29" s="154">
        <v>317.97800000000001</v>
      </c>
      <c r="G29" s="119">
        <v>329.38299999999998</v>
      </c>
      <c r="H29" s="19">
        <v>29.291000000000004</v>
      </c>
      <c r="I29" s="154">
        <v>190.023</v>
      </c>
      <c r="J29" s="20">
        <v>219.31399999999999</v>
      </c>
      <c r="L29" s="345">
        <f t="shared" ref="L29:Q29" si="17">E29/E27</f>
        <v>1.0285232354265781E-3</v>
      </c>
      <c r="M29" s="346">
        <f t="shared" si="17"/>
        <v>3.6662989736996339E-2</v>
      </c>
      <c r="N29" s="347">
        <f t="shared" si="17"/>
        <v>1.6667736918124142E-2</v>
      </c>
      <c r="O29" s="345">
        <f t="shared" si="17"/>
        <v>2.7800825700943195E-3</v>
      </c>
      <c r="P29" s="346">
        <f t="shared" si="17"/>
        <v>2.1683932404985371E-2</v>
      </c>
      <c r="Q29" s="347">
        <f t="shared" si="17"/>
        <v>1.1363815950680561E-2</v>
      </c>
      <c r="S29" s="326">
        <f>(H29-E29)/E29</f>
        <v>1.5682595352915392</v>
      </c>
      <c r="T29" s="330">
        <f t="shared" si="15"/>
        <v>-0.4024020529722182</v>
      </c>
      <c r="U29" s="209">
        <f t="shared" si="15"/>
        <v>-0.33416721567294</v>
      </c>
    </row>
    <row r="30" spans="1:33" ht="24" customHeight="1" thickBot="1">
      <c r="A30" s="8"/>
      <c r="B30" t="s">
        <v>36</v>
      </c>
      <c r="E30" s="19"/>
      <c r="F30" s="154">
        <v>1.2999999999999999E-2</v>
      </c>
      <c r="G30" s="119">
        <v>1.2999999999999999E-2</v>
      </c>
      <c r="H30" s="19"/>
      <c r="I30" s="154"/>
      <c r="J30" s="20"/>
      <c r="L30" s="345">
        <f t="shared" ref="L30:Q30" si="18">E30/E27</f>
        <v>0</v>
      </c>
      <c r="M30" s="346">
        <f t="shared" si="18"/>
        <v>1.4989051650773084E-6</v>
      </c>
      <c r="N30" s="347">
        <f t="shared" si="18"/>
        <v>6.5783777528170494E-7</v>
      </c>
      <c r="O30" s="345">
        <f t="shared" si="18"/>
        <v>0</v>
      </c>
      <c r="P30" s="346">
        <f t="shared" si="18"/>
        <v>0</v>
      </c>
      <c r="Q30" s="347">
        <f t="shared" si="18"/>
        <v>0</v>
      </c>
      <c r="S30" s="326"/>
      <c r="T30" s="330"/>
      <c r="U30" s="209"/>
    </row>
    <row r="31" spans="1:33" ht="24" customHeight="1" thickBot="1">
      <c r="A31" s="12" t="s">
        <v>21</v>
      </c>
      <c r="B31" s="13"/>
      <c r="C31" s="13"/>
      <c r="D31" s="13"/>
      <c r="E31" s="17">
        <v>21464.315000000002</v>
      </c>
      <c r="F31" s="340">
        <v>21331.201000000001</v>
      </c>
      <c r="G31" s="162">
        <v>42795.516000000011</v>
      </c>
      <c r="H31" s="17">
        <v>21131.92300000001</v>
      </c>
      <c r="I31" s="340">
        <v>20714.296000000017</v>
      </c>
      <c r="J31" s="18">
        <v>41846.219000000026</v>
      </c>
      <c r="L31" s="334">
        <f t="shared" ref="L31:Q31" si="19">E31/E35</f>
        <v>0.65936460167808031</v>
      </c>
      <c r="M31" s="343">
        <f t="shared" si="19"/>
        <v>0.71094054905250259</v>
      </c>
      <c r="N31" s="335">
        <f t="shared" si="19"/>
        <v>0.68410187043616877</v>
      </c>
      <c r="O31" s="334">
        <f t="shared" si="19"/>
        <v>0.66729703077317237</v>
      </c>
      <c r="P31" s="343">
        <f t="shared" si="19"/>
        <v>0.70271299177799562</v>
      </c>
      <c r="Q31" s="335">
        <f t="shared" si="19"/>
        <v>0.68437068171735693</v>
      </c>
      <c r="S31" s="327">
        <f t="shared" si="15"/>
        <v>-1.5485795843006987E-2</v>
      </c>
      <c r="T31" s="331">
        <f t="shared" si="15"/>
        <v>-2.8920312550614672E-2</v>
      </c>
      <c r="U31" s="328">
        <f t="shared" si="15"/>
        <v>-2.2182160392691233E-2</v>
      </c>
    </row>
    <row r="32" spans="1:33" ht="24" customHeight="1">
      <c r="A32" s="46"/>
      <c r="B32" s="3" t="s">
        <v>33</v>
      </c>
      <c r="C32" s="3"/>
      <c r="D32" s="3"/>
      <c r="E32" s="19">
        <v>21281.313000000002</v>
      </c>
      <c r="F32" s="154">
        <v>20884.431</v>
      </c>
      <c r="G32" s="119">
        <v>42165.744000000006</v>
      </c>
      <c r="H32" s="19">
        <v>20966.33500000001</v>
      </c>
      <c r="I32" s="154">
        <v>20129.567000000017</v>
      </c>
      <c r="J32" s="20">
        <v>41095.902000000031</v>
      </c>
      <c r="L32" s="336">
        <f>E32/G32</f>
        <v>0.50470621365058799</v>
      </c>
      <c r="M32" s="344">
        <f>F32/G32</f>
        <v>0.4952937863494119</v>
      </c>
      <c r="N32" s="337">
        <f>J32/$J$31</f>
        <v>0.98206965843198413</v>
      </c>
      <c r="O32" s="336">
        <f>H32/J32</f>
        <v>0.51018067446238302</v>
      </c>
      <c r="P32" s="344">
        <f>I32/J32</f>
        <v>0.48981932553761692</v>
      </c>
      <c r="Q32" s="337">
        <f>J32/J31</f>
        <v>0.98206965843198413</v>
      </c>
      <c r="S32" s="326">
        <f t="shared" si="15"/>
        <v>-1.4800684525432799E-2</v>
      </c>
      <c r="T32" s="330">
        <f t="shared" si="15"/>
        <v>-3.6144820033640522E-2</v>
      </c>
      <c r="U32" s="209">
        <f t="shared" si="15"/>
        <v>-2.537230221764793E-2</v>
      </c>
    </row>
    <row r="33" spans="1:21" ht="24" customHeight="1">
      <c r="A33" s="8"/>
      <c r="B33" s="3" t="s">
        <v>37</v>
      </c>
      <c r="D33" s="3"/>
      <c r="E33" s="19">
        <v>183.00200000000001</v>
      </c>
      <c r="F33" s="154">
        <v>441.28799999999995</v>
      </c>
      <c r="G33" s="119">
        <v>624.29</v>
      </c>
      <c r="H33" s="19">
        <v>165.58799999999999</v>
      </c>
      <c r="I33" s="154">
        <v>573.11599999999987</v>
      </c>
      <c r="J33" s="20">
        <v>738.70399999999984</v>
      </c>
      <c r="L33" s="345">
        <f>E33/G33</f>
        <v>0.29313620272629709</v>
      </c>
      <c r="M33" s="346">
        <f>F33/G33</f>
        <v>0.70686379727370285</v>
      </c>
      <c r="N33" s="410">
        <f t="shared" ref="N33:N34" si="20">J33/$J$31</f>
        <v>1.7652825455986822E-2</v>
      </c>
      <c r="O33" s="345">
        <f>H33/J33</f>
        <v>0.22416015075050363</v>
      </c>
      <c r="P33" s="346">
        <f>I33/J33</f>
        <v>0.77583984924949645</v>
      </c>
      <c r="Q33" s="347">
        <f>J33/J31</f>
        <v>1.7652825455986822E-2</v>
      </c>
      <c r="S33" s="326">
        <f t="shared" si="15"/>
        <v>-9.5157429973442995E-2</v>
      </c>
      <c r="T33" s="330">
        <f t="shared" si="15"/>
        <v>0.2987346132231104</v>
      </c>
      <c r="U33" s="209">
        <f t="shared" si="15"/>
        <v>0.18327059539637008</v>
      </c>
    </row>
    <row r="34" spans="1:21" ht="24" customHeight="1" thickBot="1">
      <c r="A34" s="8"/>
      <c r="B34" t="s">
        <v>36</v>
      </c>
      <c r="E34" s="19"/>
      <c r="F34" s="154">
        <v>5.4819999999999993</v>
      </c>
      <c r="G34" s="119">
        <v>5.4819999999999993</v>
      </c>
      <c r="H34" s="19"/>
      <c r="I34" s="154">
        <v>11.613</v>
      </c>
      <c r="J34" s="20">
        <v>11.613</v>
      </c>
      <c r="L34" s="348">
        <f>E34/G34</f>
        <v>0</v>
      </c>
      <c r="M34" s="349">
        <f>F34/G34</f>
        <v>1</v>
      </c>
      <c r="N34" s="347">
        <f t="shared" si="20"/>
        <v>2.7751611202914156E-4</v>
      </c>
      <c r="O34" s="348">
        <f>H34/J34</f>
        <v>0</v>
      </c>
      <c r="P34" s="349">
        <f>I34/J34</f>
        <v>1</v>
      </c>
      <c r="Q34" s="350">
        <f>J34/J31</f>
        <v>2.7751611202914156E-4</v>
      </c>
      <c r="S34" s="326"/>
      <c r="T34" s="330">
        <f t="shared" si="15"/>
        <v>1.1183874498358266</v>
      </c>
      <c r="U34" s="209">
        <f t="shared" si="15"/>
        <v>1.1183874498358266</v>
      </c>
    </row>
    <row r="35" spans="1:21" ht="24" customHeight="1" thickBot="1">
      <c r="A35" s="12" t="s">
        <v>12</v>
      </c>
      <c r="B35" s="13"/>
      <c r="C35" s="13"/>
      <c r="D35" s="13"/>
      <c r="E35" s="17">
        <v>32553.02900000001</v>
      </c>
      <c r="F35" s="340">
        <v>30004.198</v>
      </c>
      <c r="G35" s="162">
        <v>62557.227000000014</v>
      </c>
      <c r="H35" s="17">
        <v>31667.941000000006</v>
      </c>
      <c r="I35" s="340">
        <v>29477.605000000018</v>
      </c>
      <c r="J35" s="18">
        <v>61145.546000000024</v>
      </c>
      <c r="L35" s="334">
        <f>L27+L31</f>
        <v>1</v>
      </c>
      <c r="M35" s="343">
        <f t="shared" ref="M35:Q35" si="21">M27+M31</f>
        <v>1</v>
      </c>
      <c r="N35" s="338">
        <f t="shared" si="21"/>
        <v>1</v>
      </c>
      <c r="O35" s="334">
        <f t="shared" si="21"/>
        <v>1</v>
      </c>
      <c r="P35" s="343">
        <f t="shared" si="21"/>
        <v>1</v>
      </c>
      <c r="Q35" s="335">
        <f t="shared" si="21"/>
        <v>1</v>
      </c>
      <c r="S35" s="327">
        <f t="shared" si="15"/>
        <v>-2.7189113492326725E-2</v>
      </c>
      <c r="T35" s="331">
        <f t="shared" si="15"/>
        <v>-1.7550644079871176E-2</v>
      </c>
      <c r="U35" s="328">
        <f t="shared" si="15"/>
        <v>-2.2566233634364729E-2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32358.622000000007</v>
      </c>
      <c r="F36" s="342">
        <f t="shared" ref="F36:G38" si="22">F28+F32</f>
        <v>29239.436999999998</v>
      </c>
      <c r="G36" s="324">
        <f t="shared" si="22"/>
        <v>61598.059000000008</v>
      </c>
      <c r="H36" s="180">
        <f>H28+H32</f>
        <v>31473.062000000005</v>
      </c>
      <c r="I36" s="342">
        <f t="shared" ref="I36:J38" si="23">I28+I32</f>
        <v>28702.853000000021</v>
      </c>
      <c r="J36" s="356">
        <f t="shared" si="23"/>
        <v>60175.91500000003</v>
      </c>
      <c r="L36" s="336">
        <f>E36/E35</f>
        <v>0.99402799045213264</v>
      </c>
      <c r="M36" s="344">
        <f t="shared" ref="M36:Q36" si="24">F36/F35</f>
        <v>0.97451153335276608</v>
      </c>
      <c r="N36" s="339">
        <f t="shared" si="24"/>
        <v>0.98466735106401049</v>
      </c>
      <c r="O36" s="336">
        <f t="shared" si="24"/>
        <v>0.99384617395870478</v>
      </c>
      <c r="P36" s="344">
        <f t="shared" si="24"/>
        <v>0.97371726773596445</v>
      </c>
      <c r="Q36" s="337">
        <f t="shared" si="24"/>
        <v>0.98414224643606918</v>
      </c>
      <c r="S36" s="326">
        <f t="shared" si="15"/>
        <v>-2.7367049190166415E-2</v>
      </c>
      <c r="T36" s="330">
        <f t="shared" si="15"/>
        <v>-1.835137933743311E-2</v>
      </c>
      <c r="U36" s="209">
        <f t="shared" si="15"/>
        <v>-2.308748072727386E-2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194.40700000000001</v>
      </c>
      <c r="F37" s="154">
        <f t="shared" si="22"/>
        <v>759.26599999999996</v>
      </c>
      <c r="G37" s="119">
        <f t="shared" si="22"/>
        <v>953.673</v>
      </c>
      <c r="H37" s="19">
        <f>H29+H33</f>
        <v>194.87899999999999</v>
      </c>
      <c r="I37" s="154">
        <f t="shared" si="23"/>
        <v>763.1389999999999</v>
      </c>
      <c r="J37" s="20">
        <f t="shared" si="23"/>
        <v>958.0179999999998</v>
      </c>
      <c r="L37" s="345">
        <f>E37/E35</f>
        <v>5.9720095478672649E-3</v>
      </c>
      <c r="M37" s="346">
        <f t="shared" ref="M37:Q37" si="25">F37/F35</f>
        <v>2.5305325608103238E-2</v>
      </c>
      <c r="N37" s="323">
        <f t="shared" si="25"/>
        <v>1.5244809364711768E-2</v>
      </c>
      <c r="O37" s="345">
        <f t="shared" si="25"/>
        <v>6.1538260412952002E-3</v>
      </c>
      <c r="P37" s="346">
        <f t="shared" si="25"/>
        <v>2.5888772171280518E-2</v>
      </c>
      <c r="Q37" s="347">
        <f t="shared" si="25"/>
        <v>1.5667829673153943E-2</v>
      </c>
      <c r="S37" s="326">
        <f t="shared" si="15"/>
        <v>2.4278961148517285E-3</v>
      </c>
      <c r="T37" s="330">
        <f t="shared" si="15"/>
        <v>5.1009791035025063E-3</v>
      </c>
      <c r="U37" s="209">
        <f t="shared" si="15"/>
        <v>4.556069008978759E-3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0</v>
      </c>
      <c r="F38" s="155">
        <f t="shared" si="22"/>
        <v>5.4949999999999992</v>
      </c>
      <c r="G38" s="123">
        <f t="shared" si="22"/>
        <v>5.4949999999999992</v>
      </c>
      <c r="H38" s="21">
        <f>H30+H34</f>
        <v>0</v>
      </c>
      <c r="I38" s="155">
        <f t="shared" si="23"/>
        <v>11.613</v>
      </c>
      <c r="J38" s="22">
        <f t="shared" si="23"/>
        <v>11.613</v>
      </c>
      <c r="L38" s="348">
        <f>E38/E35</f>
        <v>0</v>
      </c>
      <c r="M38" s="349">
        <f t="shared" ref="M38:Q38" si="26">F38/F35</f>
        <v>1.8314103913059097E-4</v>
      </c>
      <c r="N38" s="351">
        <f t="shared" si="26"/>
        <v>8.7839571277671853E-5</v>
      </c>
      <c r="O38" s="348">
        <f t="shared" si="26"/>
        <v>0</v>
      </c>
      <c r="P38" s="349">
        <f t="shared" si="26"/>
        <v>3.9396009275516081E-4</v>
      </c>
      <c r="Q38" s="350">
        <f t="shared" si="26"/>
        <v>1.8992389077693403E-4</v>
      </c>
      <c r="S38" s="332"/>
      <c r="T38" s="333">
        <f t="shared" si="15"/>
        <v>1.1133757961783441</v>
      </c>
      <c r="U38" s="208">
        <f t="shared" si="15"/>
        <v>1.1133757961783441</v>
      </c>
    </row>
    <row r="41" spans="1:21">
      <c r="A41" s="1" t="s">
        <v>132</v>
      </c>
    </row>
    <row r="42" spans="1:21" ht="15.75" thickBot="1"/>
    <row r="43" spans="1:21" ht="22.5" customHeight="1">
      <c r="A43" s="457" t="s">
        <v>16</v>
      </c>
      <c r="B43" s="445"/>
      <c r="C43" s="445"/>
      <c r="D43" s="445"/>
      <c r="E43" s="431" t="str">
        <f>E24</f>
        <v>jan-mar</v>
      </c>
      <c r="F43" s="493"/>
      <c r="G43" s="493"/>
      <c r="H43" s="493"/>
      <c r="I43" s="493"/>
      <c r="J43" s="432"/>
      <c r="L43" s="500" t="s">
        <v>156</v>
      </c>
      <c r="M43" s="487"/>
      <c r="N43" s="487"/>
    </row>
    <row r="44" spans="1:21" ht="18.75" customHeight="1">
      <c r="A44" s="471"/>
      <c r="B44" s="446"/>
      <c r="C44" s="446"/>
      <c r="D44" s="446"/>
      <c r="E44" s="495">
        <f>E25</f>
        <v>2025</v>
      </c>
      <c r="F44" s="489"/>
      <c r="G44" s="490"/>
      <c r="H44" s="496">
        <f>H25</f>
        <v>2026</v>
      </c>
      <c r="I44" s="497"/>
      <c r="J44" s="498"/>
      <c r="L44" s="501" t="s">
        <v>129</v>
      </c>
      <c r="M44" s="492" t="s">
        <v>128</v>
      </c>
      <c r="N44" s="446" t="s">
        <v>12</v>
      </c>
      <c r="S44" t="s">
        <v>135</v>
      </c>
    </row>
    <row r="45" spans="1:21" ht="18.75" customHeight="1" thickBot="1">
      <c r="A45" s="458"/>
      <c r="B45" s="481"/>
      <c r="C45" s="481"/>
      <c r="D45" s="48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2"/>
      <c r="M45" s="436"/>
      <c r="N45" s="48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2.3694040909332763</v>
      </c>
      <c r="F46" s="359">
        <f t="shared" ref="F46:J46" si="27">(F27/F8)*10</f>
        <v>3.4199123905917506</v>
      </c>
      <c r="G46" s="360">
        <f t="shared" si="27"/>
        <v>2.7386008679615332</v>
      </c>
      <c r="H46" s="358">
        <f t="shared" si="27"/>
        <v>2.4433895710856772</v>
      </c>
      <c r="I46" s="359">
        <f t="shared" si="27"/>
        <v>3.2445848666168331</v>
      </c>
      <c r="J46" s="361">
        <f t="shared" si="27"/>
        <v>2.7519544192011551</v>
      </c>
      <c r="L46" s="365">
        <f>(H46-E46)/E46</f>
        <v>3.1225353427687817E-2</v>
      </c>
      <c r="M46" s="329">
        <f>(I46-F46)/F46</f>
        <v>-5.1266671174749125E-2</v>
      </c>
      <c r="N46" s="164">
        <f>(J46-G46)/G46</f>
        <v>4.8760487137220398E-3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2.369296932833151</v>
      </c>
      <c r="F47" s="156">
        <f t="shared" si="28"/>
        <v>3.4890315866751269</v>
      </c>
      <c r="G47" s="362">
        <f t="shared" si="28"/>
        <v>2.7485570733603346</v>
      </c>
      <c r="H47" s="124">
        <f t="shared" si="28"/>
        <v>2.44254386382958</v>
      </c>
      <c r="I47" s="156">
        <f t="shared" si="28"/>
        <v>3.2873394681152535</v>
      </c>
      <c r="J47" s="363">
        <f t="shared" si="28"/>
        <v>2.7614085315887262</v>
      </c>
      <c r="L47" s="326">
        <f t="shared" ref="L47:N57" si="29">(H47-E47)/E47</f>
        <v>3.0915049093843201E-2</v>
      </c>
      <c r="M47" s="330">
        <f t="shared" si="29"/>
        <v>-5.7807478536494414E-2</v>
      </c>
      <c r="N47" s="209">
        <f t="shared" si="29"/>
        <v>4.6757108858866327E-3</v>
      </c>
    </row>
    <row r="48" spans="1:21" ht="24" customHeight="1">
      <c r="A48" s="8"/>
      <c r="B48" t="s">
        <v>37</v>
      </c>
      <c r="E48" s="125">
        <f t="shared" si="28"/>
        <v>2.4782703172533682</v>
      </c>
      <c r="F48" s="157">
        <f t="shared" si="28"/>
        <v>2.2491335285546548</v>
      </c>
      <c r="G48" s="364">
        <f t="shared" si="28"/>
        <v>2.2563570352103026</v>
      </c>
      <c r="H48" s="125">
        <f t="shared" si="28"/>
        <v>2.7898847509286604</v>
      </c>
      <c r="I48" s="157">
        <f t="shared" si="28"/>
        <v>2.0447531528429388</v>
      </c>
      <c r="J48" s="363">
        <f t="shared" si="28"/>
        <v>2.120389438369541</v>
      </c>
      <c r="L48" s="326">
        <f t="shared" si="29"/>
        <v>0.12573867810378733</v>
      </c>
      <c r="M48" s="330">
        <f t="shared" si="29"/>
        <v>-9.0870716707982885E-2</v>
      </c>
      <c r="N48" s="209">
        <f t="shared" si="29"/>
        <v>-6.0259788109326792E-2</v>
      </c>
    </row>
    <row r="49" spans="1:14" ht="24" customHeight="1" thickBot="1">
      <c r="A49" s="8"/>
      <c r="B49" t="s">
        <v>36</v>
      </c>
      <c r="E49" s="125"/>
      <c r="F49" s="157">
        <f t="shared" si="28"/>
        <v>6.4999999999999991</v>
      </c>
      <c r="G49" s="364">
        <f t="shared" si="28"/>
        <v>6.4999999999999991</v>
      </c>
      <c r="H49" s="125"/>
      <c r="I49" s="157"/>
      <c r="J49" s="363"/>
      <c r="L49" s="326"/>
      <c r="M49" s="330"/>
      <c r="N49" s="209"/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2.9519733743170811</v>
      </c>
      <c r="F50" s="359">
        <f t="shared" si="28"/>
        <v>5.1175362069892056</v>
      </c>
      <c r="G50" s="360">
        <f t="shared" si="28"/>
        <v>3.7410528548141957</v>
      </c>
      <c r="H50" s="358">
        <f t="shared" si="28"/>
        <v>2.9423099361383347</v>
      </c>
      <c r="I50" s="359">
        <f t="shared" si="28"/>
        <v>4.7901048771469261</v>
      </c>
      <c r="J50" s="361">
        <f t="shared" si="28"/>
        <v>3.6367527373056574</v>
      </c>
      <c r="L50" s="327">
        <f t="shared" si="29"/>
        <v>-3.2735519442081504E-3</v>
      </c>
      <c r="M50" s="331">
        <f t="shared" si="29"/>
        <v>-6.3982220466773571E-2</v>
      </c>
      <c r="N50" s="328">
        <f t="shared" si="29"/>
        <v>-2.7879883432900199E-2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2.9505858659019282</v>
      </c>
      <c r="F51" s="157">
        <f t="shared" si="28"/>
        <v>5.2281526857440408</v>
      </c>
      <c r="G51" s="364">
        <f t="shared" si="28"/>
        <v>3.7623859414436209</v>
      </c>
      <c r="H51" s="125">
        <f t="shared" si="28"/>
        <v>2.946039413572449</v>
      </c>
      <c r="I51" s="157">
        <f t="shared" si="28"/>
        <v>4.9434079354577989</v>
      </c>
      <c r="J51" s="363">
        <f t="shared" si="28"/>
        <v>3.6729535251759655</v>
      </c>
      <c r="L51" s="326">
        <f t="shared" si="29"/>
        <v>-1.5408642676763436E-3</v>
      </c>
      <c r="M51" s="330">
        <f t="shared" si="29"/>
        <v>-5.4463740330819868E-2</v>
      </c>
      <c r="N51" s="209">
        <f t="shared" si="29"/>
        <v>-2.3770133542796609E-2</v>
      </c>
    </row>
    <row r="52" spans="1:14" ht="24" customHeight="1">
      <c r="A52" s="8"/>
      <c r="B52" s="3" t="s">
        <v>37</v>
      </c>
      <c r="D52" s="3"/>
      <c r="E52" s="125">
        <f t="shared" si="28"/>
        <v>3.1227411565960788</v>
      </c>
      <c r="F52" s="157">
        <f t="shared" si="28"/>
        <v>2.5479698831354791</v>
      </c>
      <c r="G52" s="364">
        <f t="shared" si="28"/>
        <v>2.6932850147759875</v>
      </c>
      <c r="H52" s="125">
        <f t="shared" si="28"/>
        <v>2.5358428153570496</v>
      </c>
      <c r="I52" s="157">
        <f t="shared" si="28"/>
        <v>2.2733316409101008</v>
      </c>
      <c r="J52" s="363">
        <f t="shared" si="28"/>
        <v>2.3273378008399415</v>
      </c>
      <c r="L52" s="326">
        <f t="shared" si="29"/>
        <v>-0.18794332024584881</v>
      </c>
      <c r="M52" s="330">
        <f t="shared" si="29"/>
        <v>-0.10778708337298486</v>
      </c>
      <c r="N52" s="209">
        <f t="shared" si="29"/>
        <v>-0.13587392790899386</v>
      </c>
    </row>
    <row r="53" spans="1:14" ht="24" customHeight="1" thickBot="1">
      <c r="A53" s="8"/>
      <c r="B53" t="s">
        <v>36</v>
      </c>
      <c r="E53" s="125"/>
      <c r="F53" s="157">
        <f t="shared" si="28"/>
        <v>12.074889867841406</v>
      </c>
      <c r="G53" s="364">
        <f t="shared" si="28"/>
        <v>12.074889867841406</v>
      </c>
      <c r="H53" s="125"/>
      <c r="I53" s="157">
        <f t="shared" si="28"/>
        <v>40.463414634146339</v>
      </c>
      <c r="J53" s="363">
        <f t="shared" si="28"/>
        <v>40.463414634146339</v>
      </c>
      <c r="L53" s="326"/>
      <c r="M53" s="330">
        <f t="shared" si="29"/>
        <v>2.3510379868483113</v>
      </c>
      <c r="N53" s="209">
        <f t="shared" si="29"/>
        <v>2.3510379868483113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2.7238443648945792</v>
      </c>
      <c r="F54" s="359">
        <f t="shared" si="28"/>
        <v>4.4753762705493596</v>
      </c>
      <c r="G54" s="360">
        <f t="shared" si="28"/>
        <v>3.3533005610862991</v>
      </c>
      <c r="H54" s="358">
        <f t="shared" si="28"/>
        <v>2.7551388812521465</v>
      </c>
      <c r="I54" s="359">
        <f t="shared" si="28"/>
        <v>4.1959235596621172</v>
      </c>
      <c r="J54" s="361">
        <f t="shared" si="28"/>
        <v>3.3016966179092346</v>
      </c>
      <c r="L54" s="327">
        <f t="shared" si="29"/>
        <v>1.1489098555298146E-2</v>
      </c>
      <c r="M54" s="331">
        <f t="shared" si="29"/>
        <v>-6.2442282836910869E-2</v>
      </c>
      <c r="N54" s="328">
        <f t="shared" si="29"/>
        <v>-1.5389000251247224E-2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2.7219730198590524</v>
      </c>
      <c r="F55" s="156">
        <f t="shared" si="28"/>
        <v>4.5763424209286256</v>
      </c>
      <c r="G55" s="362">
        <f t="shared" si="28"/>
        <v>3.3702153197745739</v>
      </c>
      <c r="H55" s="124">
        <f t="shared" si="28"/>
        <v>2.7563610395838714</v>
      </c>
      <c r="I55" s="156">
        <f t="shared" si="28"/>
        <v>4.2968516489512805</v>
      </c>
      <c r="J55" s="366">
        <f t="shared" si="28"/>
        <v>3.3249464549482024</v>
      </c>
      <c r="L55" s="326">
        <f t="shared" si="29"/>
        <v>1.2633490293228414E-2</v>
      </c>
      <c r="M55" s="330">
        <f t="shared" si="29"/>
        <v>-6.1072958767065172E-2</v>
      </c>
      <c r="N55" s="209">
        <f t="shared" si="29"/>
        <v>-1.3432039359847022E-2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3.0758167866466262</v>
      </c>
      <c r="F56" s="157">
        <f t="shared" si="28"/>
        <v>2.4136630956543854</v>
      </c>
      <c r="G56" s="364">
        <f t="shared" si="28"/>
        <v>2.5244470915227319</v>
      </c>
      <c r="H56" s="125">
        <f t="shared" si="28"/>
        <v>2.5710308979128738</v>
      </c>
      <c r="I56" s="157">
        <f t="shared" si="28"/>
        <v>2.2117663084431767</v>
      </c>
      <c r="J56" s="363">
        <f t="shared" si="28"/>
        <v>2.2764748095448555</v>
      </c>
      <c r="L56" s="326">
        <f t="shared" si="29"/>
        <v>-0.16411442024935738</v>
      </c>
      <c r="M56" s="330">
        <f t="shared" si="29"/>
        <v>-8.3647459985077596E-2</v>
      </c>
      <c r="N56" s="209">
        <f t="shared" si="29"/>
        <v>-9.8228353769260826E-2</v>
      </c>
    </row>
    <row r="57" spans="1:14" ht="24" customHeight="1" thickBot="1">
      <c r="A57" s="9"/>
      <c r="B57" s="184" t="s">
        <v>36</v>
      </c>
      <c r="C57" s="184"/>
      <c r="D57" s="185"/>
      <c r="E57" s="126"/>
      <c r="F57" s="158"/>
      <c r="G57" s="367">
        <f t="shared" si="28"/>
        <v>12.050438596491226</v>
      </c>
      <c r="H57" s="126"/>
      <c r="I57" s="158">
        <f t="shared" si="28"/>
        <v>40.463414634146339</v>
      </c>
      <c r="J57" s="368">
        <f t="shared" si="28"/>
        <v>40.463414634146339</v>
      </c>
      <c r="L57" s="332"/>
      <c r="M57" s="333"/>
      <c r="N57" s="208">
        <f t="shared" si="29"/>
        <v>2.3578375019418987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48619E-5CE0-4874-82CA-89EBA872B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BDFC7D8C-DD7B-43F6-9724-3FE7D1E150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76270738-E4F8-4234-9F33-0E8C145665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26522ECE-25E7-4C88-A080-12984C4293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97817BF7-ABFC-4E86-B49F-DA35E8CEAA9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4287C5C0-92D7-4417-A80A-4AE362D92A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6E9-08CF-478F-A067-C8559DF38A6C}">
  <sheetPr>
    <pageSetUpPr fitToPage="1"/>
  </sheetPr>
  <dimension ref="A1:AQ97"/>
  <sheetViews>
    <sheetView showGridLines="0" topLeftCell="G61" workbookViewId="0">
      <selection activeCell="AE98" sqref="AE98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149</v>
      </c>
    </row>
    <row r="3" spans="1:43" ht="8.25" customHeight="1" thickBot="1"/>
    <row r="4" spans="1:43">
      <c r="A4" s="484" t="s">
        <v>3</v>
      </c>
      <c r="B4" s="431" t="s">
        <v>136</v>
      </c>
      <c r="C4" s="493"/>
      <c r="D4" s="493"/>
      <c r="E4" s="493"/>
      <c r="F4" s="493"/>
      <c r="G4" s="508"/>
      <c r="H4" s="494" t="s">
        <v>138</v>
      </c>
      <c r="I4" s="493"/>
      <c r="J4" s="493"/>
      <c r="K4" s="493"/>
      <c r="L4" s="493"/>
      <c r="M4" s="508"/>
      <c r="N4" s="509" t="s">
        <v>156</v>
      </c>
      <c r="O4" s="487"/>
      <c r="P4" s="510"/>
      <c r="R4" s="494" t="s">
        <v>137</v>
      </c>
      <c r="S4" s="493"/>
      <c r="T4" s="493"/>
      <c r="U4" s="493"/>
      <c r="V4" s="493"/>
      <c r="W4" s="508"/>
      <c r="X4" s="493" t="s">
        <v>139</v>
      </c>
      <c r="Y4" s="493"/>
      <c r="Z4" s="493"/>
      <c r="AA4" s="493"/>
      <c r="AB4" s="493"/>
      <c r="AC4" s="432"/>
      <c r="AE4" s="487" t="s">
        <v>156</v>
      </c>
      <c r="AF4" s="487"/>
      <c r="AG4" s="487"/>
      <c r="AI4" s="478" t="s">
        <v>142</v>
      </c>
      <c r="AJ4" s="477"/>
      <c r="AK4" s="477"/>
      <c r="AL4" s="477"/>
      <c r="AM4" s="477"/>
      <c r="AN4" s="476"/>
      <c r="AO4" s="487" t="s">
        <v>156</v>
      </c>
      <c r="AP4" s="487"/>
      <c r="AQ4" s="487"/>
    </row>
    <row r="5" spans="1:43">
      <c r="A5" s="485"/>
      <c r="B5" s="513" t="s">
        <v>177</v>
      </c>
      <c r="C5" s="489"/>
      <c r="D5" s="490"/>
      <c r="E5" s="514" t="s">
        <v>178</v>
      </c>
      <c r="F5" s="497"/>
      <c r="G5" s="511"/>
      <c r="H5" s="515" t="str">
        <f>B5</f>
        <v>jan-mar 2025</v>
      </c>
      <c r="I5" s="489"/>
      <c r="J5" s="490"/>
      <c r="K5" s="513" t="str">
        <f>E5</f>
        <v>jan-mar 2026</v>
      </c>
      <c r="L5" s="489"/>
      <c r="M5" s="490"/>
      <c r="N5" s="495" t="s">
        <v>140</v>
      </c>
      <c r="O5" s="489"/>
      <c r="P5" s="499"/>
      <c r="R5" s="522" t="str">
        <f>H5</f>
        <v>jan-mar 2025</v>
      </c>
      <c r="S5" s="489"/>
      <c r="T5" s="490"/>
      <c r="U5" s="523" t="str">
        <f>K5</f>
        <v>jan-mar 2026</v>
      </c>
      <c r="V5" s="497"/>
      <c r="W5" s="511"/>
      <c r="X5" s="515" t="str">
        <f>R5</f>
        <v>jan-mar 2025</v>
      </c>
      <c r="Y5" s="489"/>
      <c r="Z5" s="490"/>
      <c r="AA5" s="513" t="str">
        <f>U5</f>
        <v>jan-mar 2026</v>
      </c>
      <c r="AB5" s="489"/>
      <c r="AC5" s="499"/>
      <c r="AE5" s="488" t="s">
        <v>141</v>
      </c>
      <c r="AF5" s="489"/>
      <c r="AG5" s="499"/>
      <c r="AI5" s="518" t="str">
        <f>X5</f>
        <v>jan-mar 2025</v>
      </c>
      <c r="AJ5" s="519"/>
      <c r="AK5" s="520"/>
      <c r="AL5" s="521" t="str">
        <f>AA5</f>
        <v>jan-mar 2026</v>
      </c>
      <c r="AM5" s="519"/>
      <c r="AN5" s="520"/>
      <c r="AO5" s="489" t="s">
        <v>142</v>
      </c>
      <c r="AP5" s="489"/>
      <c r="AQ5" s="499"/>
    </row>
    <row r="6" spans="1:43" ht="19.5" customHeight="1" thickBot="1">
      <c r="A6" s="48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181</v>
      </c>
      <c r="B7" s="39">
        <v>11797.350000000002</v>
      </c>
      <c r="C7" s="370">
        <v>6220.0200000000013</v>
      </c>
      <c r="D7" s="375">
        <v>18017.370000000003</v>
      </c>
      <c r="E7" s="39">
        <v>9405.3900000000012</v>
      </c>
      <c r="F7" s="379">
        <v>7102.5699999999988</v>
      </c>
      <c r="G7" s="377">
        <v>16507.96</v>
      </c>
      <c r="H7" s="345">
        <f t="shared" ref="H7:H32" si="0">B7/$B$33</f>
        <v>9.871322671137317E-2</v>
      </c>
      <c r="I7" s="323">
        <f t="shared" ref="I7:I32" si="1">C7/$C$33</f>
        <v>9.277678380319454E-2</v>
      </c>
      <c r="J7" s="398">
        <f t="shared" ref="J7:J32" si="2">D7/$D$33</f>
        <v>9.6579819515176801E-2</v>
      </c>
      <c r="K7" s="323">
        <f t="shared" ref="K7:K32" si="3">E7/$E$33</f>
        <v>8.1827725024308046E-2</v>
      </c>
      <c r="L7" s="323">
        <f t="shared" ref="L7:L32" si="4">F7/$F$33</f>
        <v>0.10109993941892274</v>
      </c>
      <c r="M7" s="399">
        <f t="shared" ref="M7:M32" si="5">G7/$G$33</f>
        <v>8.9138586971781814E-2</v>
      </c>
      <c r="N7" s="392">
        <f t="shared" ref="N7:P33" si="6">(E7-B7)/B7</f>
        <v>-0.20275400831542681</v>
      </c>
      <c r="O7" s="393">
        <f t="shared" si="6"/>
        <v>0.14188861129063848</v>
      </c>
      <c r="P7" s="382">
        <f t="shared" si="6"/>
        <v>-8.3775267977512988E-2</v>
      </c>
      <c r="R7" s="401">
        <v>3920.8029999999999</v>
      </c>
      <c r="S7" s="369">
        <v>4469.835</v>
      </c>
      <c r="T7" s="374">
        <v>8390.637999999999</v>
      </c>
      <c r="U7" s="39">
        <v>3085.8319999999994</v>
      </c>
      <c r="V7" s="112">
        <v>4789.9009999999998</v>
      </c>
      <c r="W7" s="380">
        <v>7875.7329999999993</v>
      </c>
      <c r="X7" s="345">
        <f>R7/$R$33</f>
        <v>0.12044356916832533</v>
      </c>
      <c r="Y7" s="323">
        <f>S7/$S$33</f>
        <v>0.14897365362007015</v>
      </c>
      <c r="Z7" s="398">
        <f>T7/$T$33</f>
        <v>0.13412739666353815</v>
      </c>
      <c r="AA7" s="323">
        <f>U7/$U$33</f>
        <v>9.744340498802874E-2</v>
      </c>
      <c r="AB7" s="323">
        <f>V7/$V$33</f>
        <v>0.1624928823084508</v>
      </c>
      <c r="AC7" s="399">
        <f>W7/$W$33</f>
        <v>0.12880305296480624</v>
      </c>
      <c r="AE7" s="392">
        <f t="shared" ref="AE7:AG33" si="7">(U7-R7)/R7</f>
        <v>-0.21295918208591466</v>
      </c>
      <c r="AF7" s="393">
        <f t="shared" si="7"/>
        <v>7.1605775157248489E-2</v>
      </c>
      <c r="AG7" s="382">
        <f t="shared" si="7"/>
        <v>-6.1366608832367671E-2</v>
      </c>
      <c r="AI7" s="27">
        <f t="shared" ref="AI7:AN22" si="8">(R7/B7)*10</f>
        <v>3.3234607772084401</v>
      </c>
      <c r="AJ7" s="28">
        <f t="shared" si="8"/>
        <v>7.1862067967627095</v>
      </c>
      <c r="AK7" s="406">
        <f t="shared" si="8"/>
        <v>4.6569715779828007</v>
      </c>
      <c r="AL7" s="28">
        <f t="shared" si="8"/>
        <v>3.2809187072519048</v>
      </c>
      <c r="AM7" s="28">
        <f t="shared" si="8"/>
        <v>6.7438983353912754</v>
      </c>
      <c r="AN7" s="402">
        <f t="shared" si="8"/>
        <v>4.7708699318389431</v>
      </c>
      <c r="AO7" s="383">
        <f t="shared" ref="AO7:AQ18" si="9">(AL7-AI7)/AI7</f>
        <v>-1.2800533181639883E-2</v>
      </c>
      <c r="AP7" s="381">
        <f t="shared" si="9"/>
        <v>-6.1549642792173495E-2</v>
      </c>
      <c r="AQ7" s="382">
        <f t="shared" si="9"/>
        <v>2.4457601243398248E-2</v>
      </c>
    </row>
    <row r="8" spans="1:43" ht="20.100000000000001" customHeight="1">
      <c r="A8" s="8" t="s">
        <v>180</v>
      </c>
      <c r="B8" s="19">
        <v>19162.260000000002</v>
      </c>
      <c r="C8" s="371">
        <v>6194.8</v>
      </c>
      <c r="D8" s="375">
        <v>25357.06</v>
      </c>
      <c r="E8" s="19">
        <v>19149.870000000003</v>
      </c>
      <c r="F8" s="369">
        <v>5034.6200000000008</v>
      </c>
      <c r="G8" s="377">
        <v>24184.490000000005</v>
      </c>
      <c r="H8" s="345">
        <f t="shared" si="0"/>
        <v>0.16033842478881083</v>
      </c>
      <c r="I8" s="323">
        <f t="shared" si="1"/>
        <v>9.2400606477797409E-2</v>
      </c>
      <c r="J8" s="399">
        <f t="shared" si="2"/>
        <v>0.13592329392333669</v>
      </c>
      <c r="K8" s="323">
        <f t="shared" si="3"/>
        <v>0.16660556304536506</v>
      </c>
      <c r="L8" s="323">
        <f t="shared" si="4"/>
        <v>7.1664169025760671E-2</v>
      </c>
      <c r="M8" s="399">
        <f t="shared" si="5"/>
        <v>0.13058980426613515</v>
      </c>
      <c r="N8" s="394">
        <f t="shared" si="6"/>
        <v>-6.4658344057535056E-4</v>
      </c>
      <c r="O8" s="395">
        <f t="shared" si="6"/>
        <v>-0.18728288241751134</v>
      </c>
      <c r="P8" s="386">
        <f t="shared" si="6"/>
        <v>-4.6242348284856211E-2</v>
      </c>
      <c r="R8" s="401">
        <v>5536.4790000000003</v>
      </c>
      <c r="S8" s="369">
        <v>2793.4690000000001</v>
      </c>
      <c r="T8" s="374">
        <v>8329.9480000000003</v>
      </c>
      <c r="U8" s="19">
        <v>5404.4160000000011</v>
      </c>
      <c r="V8" s="119">
        <v>2151.933</v>
      </c>
      <c r="W8" s="375">
        <v>7556.3490000000011</v>
      </c>
      <c r="X8" s="345">
        <f t="shared" ref="X8:X32" si="10">R8/$R$33</f>
        <v>0.17007569403142178</v>
      </c>
      <c r="Y8" s="323">
        <f t="shared" ref="Y8:Y32" si="11">S8/$S$33</f>
        <v>9.3102605175449132E-2</v>
      </c>
      <c r="Z8" s="399">
        <f t="shared" ref="Z8:Z32" si="12">T8/$T$33</f>
        <v>0.13315724496547779</v>
      </c>
      <c r="AA8" s="323">
        <f t="shared" ref="AA8:AA32" si="13">U8/$U$33</f>
        <v>0.1706589007476047</v>
      </c>
      <c r="AB8" s="323">
        <f t="shared" ref="AB8:AB32" si="14">V8/$V$33</f>
        <v>7.3002301238516504E-2</v>
      </c>
      <c r="AC8" s="399">
        <f t="shared" ref="AC8:AC32" si="15">W8/$W$33</f>
        <v>0.12357971257628475</v>
      </c>
      <c r="AE8" s="394">
        <f t="shared" si="7"/>
        <v>-2.3853246801802949E-2</v>
      </c>
      <c r="AF8" s="395">
        <f t="shared" si="7"/>
        <v>-0.22965567185460087</v>
      </c>
      <c r="AG8" s="386">
        <f t="shared" si="7"/>
        <v>-9.2869607349289479E-2</v>
      </c>
      <c r="AI8" s="27">
        <f t="shared" si="8"/>
        <v>2.8892620181544348</v>
      </c>
      <c r="AJ8" s="28">
        <f t="shared" si="8"/>
        <v>4.5093772196035387</v>
      </c>
      <c r="AK8" s="402">
        <f t="shared" si="8"/>
        <v>3.285060649775644</v>
      </c>
      <c r="AL8" s="28">
        <f t="shared" si="8"/>
        <v>2.8221685055825447</v>
      </c>
      <c r="AM8" s="28">
        <f t="shared" si="8"/>
        <v>4.2742709479563494</v>
      </c>
      <c r="AN8" s="402">
        <f t="shared" si="8"/>
        <v>3.1244607597679335</v>
      </c>
      <c r="AO8" s="384">
        <f t="shared" si="9"/>
        <v>-2.3221678113758349E-2</v>
      </c>
      <c r="AP8" s="385">
        <f t="shared" si="9"/>
        <v>-5.2137193274742186E-2</v>
      </c>
      <c r="AQ8" s="386">
        <f t="shared" si="9"/>
        <v>-4.8887952804974509E-2</v>
      </c>
    </row>
    <row r="9" spans="1:43" ht="20.100000000000001" customHeight="1">
      <c r="A9" s="8" t="s">
        <v>184</v>
      </c>
      <c r="B9" s="19">
        <v>5402.37</v>
      </c>
      <c r="C9" s="371">
        <v>7182.56</v>
      </c>
      <c r="D9" s="375">
        <v>12584.93</v>
      </c>
      <c r="E9" s="19">
        <v>5789.57</v>
      </c>
      <c r="F9" s="369">
        <v>8492.25</v>
      </c>
      <c r="G9" s="377">
        <v>14281.82</v>
      </c>
      <c r="H9" s="345">
        <f t="shared" si="0"/>
        <v>4.5203827519631187E-2</v>
      </c>
      <c r="I9" s="323">
        <f t="shared" si="1"/>
        <v>0.10713387035306524</v>
      </c>
      <c r="J9" s="399">
        <f t="shared" si="2"/>
        <v>6.7459916070499393E-2</v>
      </c>
      <c r="K9" s="323">
        <f t="shared" si="3"/>
        <v>5.0369771159833147E-2</v>
      </c>
      <c r="L9" s="323">
        <f t="shared" si="4"/>
        <v>0.12088102764637966</v>
      </c>
      <c r="M9" s="399">
        <f t="shared" si="5"/>
        <v>7.7118023922115947E-2</v>
      </c>
      <c r="N9" s="394">
        <f t="shared" si="6"/>
        <v>7.1672247550612009E-2</v>
      </c>
      <c r="O9" s="395">
        <f t="shared" si="6"/>
        <v>0.18234306431133182</v>
      </c>
      <c r="P9" s="386">
        <f t="shared" si="6"/>
        <v>0.13483507655584889</v>
      </c>
      <c r="R9" s="401">
        <v>2151.2399999999998</v>
      </c>
      <c r="S9" s="369">
        <v>3298.2370000000001</v>
      </c>
      <c r="T9" s="374">
        <v>5449.4769999999999</v>
      </c>
      <c r="U9" s="19">
        <v>2145.1669999999999</v>
      </c>
      <c r="V9" s="119">
        <v>3613.5219999999999</v>
      </c>
      <c r="W9" s="375">
        <v>5758.6890000000003</v>
      </c>
      <c r="X9" s="345">
        <f t="shared" si="10"/>
        <v>6.6084172996620366E-2</v>
      </c>
      <c r="Y9" s="323">
        <f t="shared" si="11"/>
        <v>0.10992585104257747</v>
      </c>
      <c r="Z9" s="399">
        <f t="shared" si="12"/>
        <v>8.7111869584628493E-2</v>
      </c>
      <c r="AA9" s="323">
        <f t="shared" si="13"/>
        <v>6.7739389813818343E-2</v>
      </c>
      <c r="AB9" s="323">
        <f t="shared" si="14"/>
        <v>0.12258533215300227</v>
      </c>
      <c r="AC9" s="399">
        <f t="shared" si="15"/>
        <v>9.4180024167254933E-2</v>
      </c>
      <c r="AE9" s="394">
        <f t="shared" si="7"/>
        <v>-2.8230230006879129E-3</v>
      </c>
      <c r="AF9" s="395">
        <f t="shared" si="7"/>
        <v>9.5591978381177528E-2</v>
      </c>
      <c r="AG9" s="386">
        <f t="shared" si="7"/>
        <v>5.6741591899553009E-2</v>
      </c>
      <c r="AI9" s="27">
        <f t="shared" si="8"/>
        <v>3.982030109007713</v>
      </c>
      <c r="AJ9" s="28">
        <f t="shared" si="8"/>
        <v>4.5920075850393172</v>
      </c>
      <c r="AK9" s="402">
        <f t="shared" si="8"/>
        <v>4.3301607557610566</v>
      </c>
      <c r="AL9" s="28">
        <f t="shared" si="8"/>
        <v>3.7052268130448374</v>
      </c>
      <c r="AM9" s="28">
        <f t="shared" si="8"/>
        <v>4.2550819865171183</v>
      </c>
      <c r="AN9" s="402">
        <f t="shared" si="8"/>
        <v>4.0321814726694498</v>
      </c>
      <c r="AO9" s="384">
        <f t="shared" si="9"/>
        <v>-6.9513109741867987E-2</v>
      </c>
      <c r="AP9" s="385">
        <f t="shared" si="9"/>
        <v>-7.3372178134003249E-2</v>
      </c>
      <c r="AQ9" s="386">
        <f t="shared" si="9"/>
        <v>-6.8814831572975826E-2</v>
      </c>
    </row>
    <row r="10" spans="1:43" ht="20.100000000000001" customHeight="1">
      <c r="A10" s="8" t="s">
        <v>182</v>
      </c>
      <c r="B10" s="19">
        <v>6704.4599999999991</v>
      </c>
      <c r="C10" s="371">
        <v>5032.7300000000005</v>
      </c>
      <c r="D10" s="375">
        <v>11737.189999999999</v>
      </c>
      <c r="E10" s="19">
        <v>7220.4500000000016</v>
      </c>
      <c r="F10" s="369">
        <v>5517.0300000000007</v>
      </c>
      <c r="G10" s="377">
        <v>12737.480000000003</v>
      </c>
      <c r="H10" s="345">
        <f t="shared" si="0"/>
        <v>5.609894425081334E-2</v>
      </c>
      <c r="I10" s="323">
        <f t="shared" si="1"/>
        <v>7.5067363633855064E-2</v>
      </c>
      <c r="J10" s="399">
        <f t="shared" si="2"/>
        <v>6.2915713659392997E-2</v>
      </c>
      <c r="K10" s="323">
        <f t="shared" si="3"/>
        <v>6.2818553739054428E-2</v>
      </c>
      <c r="L10" s="323">
        <f t="shared" si="4"/>
        <v>7.8530925956714182E-2</v>
      </c>
      <c r="M10" s="399">
        <f t="shared" si="5"/>
        <v>6.8778999269524022E-2</v>
      </c>
      <c r="N10" s="394">
        <f t="shared" si="6"/>
        <v>7.6962201280938738E-2</v>
      </c>
      <c r="O10" s="395">
        <f t="shared" si="6"/>
        <v>9.6230077910001155E-2</v>
      </c>
      <c r="P10" s="386">
        <f t="shared" si="6"/>
        <v>8.5223976096493681E-2</v>
      </c>
      <c r="R10" s="401">
        <v>2197.886</v>
      </c>
      <c r="S10" s="369">
        <v>2110.5540000000005</v>
      </c>
      <c r="T10" s="374">
        <v>4308.4400000000005</v>
      </c>
      <c r="U10" s="19">
        <v>2369.0549999999998</v>
      </c>
      <c r="V10" s="119">
        <v>2294.9290000000001</v>
      </c>
      <c r="W10" s="375">
        <v>4663.9840000000004</v>
      </c>
      <c r="X10" s="345">
        <f t="shared" si="10"/>
        <v>6.7517096488931949E-2</v>
      </c>
      <c r="Y10" s="323">
        <f t="shared" si="11"/>
        <v>7.0341956815509657E-2</v>
      </c>
      <c r="Z10" s="399">
        <f t="shared" si="12"/>
        <v>6.8871978612479109E-2</v>
      </c>
      <c r="AA10" s="323">
        <f t="shared" si="13"/>
        <v>7.4809252676073898E-2</v>
      </c>
      <c r="AB10" s="323">
        <f t="shared" si="14"/>
        <v>7.7853305924955582E-2</v>
      </c>
      <c r="AC10" s="399">
        <f t="shared" si="15"/>
        <v>7.6276757754358729E-2</v>
      </c>
      <c r="AE10" s="394">
        <f t="shared" si="7"/>
        <v>7.787892547657152E-2</v>
      </c>
      <c r="AF10" s="395">
        <f t="shared" si="7"/>
        <v>8.7358579785212553E-2</v>
      </c>
      <c r="AG10" s="386">
        <f t="shared" si="7"/>
        <v>8.2522676421163996E-2</v>
      </c>
      <c r="AI10" s="27">
        <f t="shared" si="8"/>
        <v>3.2782446311858084</v>
      </c>
      <c r="AJ10" s="28">
        <f t="shared" si="8"/>
        <v>4.1936563256920207</v>
      </c>
      <c r="AK10" s="402">
        <f t="shared" si="8"/>
        <v>3.6707593555186557</v>
      </c>
      <c r="AL10" s="28">
        <f t="shared" si="8"/>
        <v>3.2810351155398894</v>
      </c>
      <c r="AM10" s="28">
        <f t="shared" si="8"/>
        <v>4.1597181817028357</v>
      </c>
      <c r="AN10" s="402">
        <f t="shared" si="8"/>
        <v>3.6616222361094968</v>
      </c>
      <c r="AO10" s="384">
        <f t="shared" si="9"/>
        <v>8.512129715809335E-4</v>
      </c>
      <c r="AP10" s="385">
        <f t="shared" si="9"/>
        <v>-8.0927337276701389E-3</v>
      </c>
      <c r="AQ10" s="386">
        <f t="shared" si="9"/>
        <v>-2.4891632831833882E-3</v>
      </c>
    </row>
    <row r="11" spans="1:43" ht="20.100000000000001" customHeight="1">
      <c r="A11" s="8" t="s">
        <v>189</v>
      </c>
      <c r="B11" s="19">
        <v>17242.18</v>
      </c>
      <c r="C11" s="371">
        <v>3210.7299999999996</v>
      </c>
      <c r="D11" s="375">
        <v>20452.91</v>
      </c>
      <c r="E11" s="19">
        <v>17021.800000000003</v>
      </c>
      <c r="F11" s="369">
        <v>4947.38</v>
      </c>
      <c r="G11" s="377">
        <v>21969.180000000004</v>
      </c>
      <c r="H11" s="345">
        <f t="shared" si="0"/>
        <v>0.14427233432409006</v>
      </c>
      <c r="I11" s="323">
        <f t="shared" si="1"/>
        <v>4.789071466979699E-2</v>
      </c>
      <c r="J11" s="399">
        <f t="shared" si="2"/>
        <v>0.10963522180874091</v>
      </c>
      <c r="K11" s="323">
        <f t="shared" si="3"/>
        <v>0.14809116579097376</v>
      </c>
      <c r="L11" s="323">
        <f t="shared" si="4"/>
        <v>7.042237081540767E-2</v>
      </c>
      <c r="M11" s="399">
        <f t="shared" si="5"/>
        <v>0.11862772033181145</v>
      </c>
      <c r="N11" s="394">
        <f t="shared" si="6"/>
        <v>-1.2781446429627656E-2</v>
      </c>
      <c r="O11" s="395">
        <f t="shared" si="6"/>
        <v>0.54088945504604902</v>
      </c>
      <c r="P11" s="386">
        <f t="shared" si="6"/>
        <v>7.4134683035323778E-2</v>
      </c>
      <c r="R11" s="401">
        <v>3238.7059999999997</v>
      </c>
      <c r="S11" s="369">
        <v>734.78300000000002</v>
      </c>
      <c r="T11" s="374">
        <v>3973.4889999999996</v>
      </c>
      <c r="U11" s="19">
        <v>3482.5720000000006</v>
      </c>
      <c r="V11" s="119">
        <v>1152.184</v>
      </c>
      <c r="W11" s="375">
        <v>4634.7560000000003</v>
      </c>
      <c r="X11" s="345">
        <f t="shared" si="10"/>
        <v>9.9490158043357493E-2</v>
      </c>
      <c r="Y11" s="323">
        <f t="shared" si="11"/>
        <v>2.4489339791718485E-2</v>
      </c>
      <c r="Z11" s="399">
        <f t="shared" si="12"/>
        <v>6.3517665193183831E-2</v>
      </c>
      <c r="AA11" s="323">
        <f t="shared" si="13"/>
        <v>0.10997153240875374</v>
      </c>
      <c r="AB11" s="323">
        <f t="shared" si="14"/>
        <v>3.9086757557135331E-2</v>
      </c>
      <c r="AC11" s="399">
        <f t="shared" si="15"/>
        <v>7.5798750738115886E-2</v>
      </c>
      <c r="AE11" s="394">
        <f t="shared" si="7"/>
        <v>7.5297356413333266E-2</v>
      </c>
      <c r="AF11" s="395">
        <f t="shared" si="7"/>
        <v>0.56806023002709638</v>
      </c>
      <c r="AG11" s="386">
        <f t="shared" si="7"/>
        <v>0.16641973842132213</v>
      </c>
      <c r="AI11" s="27">
        <f t="shared" si="8"/>
        <v>1.8783622488571627</v>
      </c>
      <c r="AJ11" s="28">
        <f t="shared" si="8"/>
        <v>2.2885231707431024</v>
      </c>
      <c r="AK11" s="402">
        <f t="shared" si="8"/>
        <v>1.9427499558742496</v>
      </c>
      <c r="AL11" s="28">
        <f t="shared" si="8"/>
        <v>2.0459481370947845</v>
      </c>
      <c r="AM11" s="28">
        <f t="shared" si="8"/>
        <v>2.3288771026280575</v>
      </c>
      <c r="AN11" s="402">
        <f t="shared" si="8"/>
        <v>2.1096627184082424</v>
      </c>
      <c r="AO11" s="384">
        <f t="shared" si="9"/>
        <v>8.9219152663222834E-2</v>
      </c>
      <c r="AP11" s="385">
        <f t="shared" si="9"/>
        <v>1.7633176015365317E-2</v>
      </c>
      <c r="AQ11" s="386">
        <f t="shared" si="9"/>
        <v>8.5915720666626394E-2</v>
      </c>
    </row>
    <row r="12" spans="1:43" ht="20.100000000000001" customHeight="1">
      <c r="A12" s="8" t="s">
        <v>187</v>
      </c>
      <c r="B12" s="19">
        <v>14252.150000000001</v>
      </c>
      <c r="C12" s="371">
        <v>3393.7699999999995</v>
      </c>
      <c r="D12" s="375">
        <v>17645.920000000002</v>
      </c>
      <c r="E12" s="19">
        <v>10089.61</v>
      </c>
      <c r="F12" s="369">
        <v>5338.1100000000006</v>
      </c>
      <c r="G12" s="377">
        <v>15427.720000000001</v>
      </c>
      <c r="H12" s="345">
        <f t="shared" si="0"/>
        <v>0.11925353694469495</v>
      </c>
      <c r="I12" s="323">
        <f t="shared" si="1"/>
        <v>5.0620908866493584E-2</v>
      </c>
      <c r="J12" s="399">
        <f t="shared" si="2"/>
        <v>9.4588709050169278E-2</v>
      </c>
      <c r="K12" s="323">
        <f t="shared" si="3"/>
        <v>8.7780499552119445E-2</v>
      </c>
      <c r="L12" s="323">
        <f t="shared" si="4"/>
        <v>7.5984129351987492E-2</v>
      </c>
      <c r="M12" s="399">
        <f t="shared" si="5"/>
        <v>8.3305578702413743E-2</v>
      </c>
      <c r="N12" s="394">
        <f t="shared" si="6"/>
        <v>-0.29206400437828683</v>
      </c>
      <c r="O12" s="395">
        <f t="shared" si="6"/>
        <v>0.57291448742843543</v>
      </c>
      <c r="P12" s="386">
        <f t="shared" si="6"/>
        <v>-0.12570611223444289</v>
      </c>
      <c r="R12" s="401">
        <v>3053.1700000000005</v>
      </c>
      <c r="S12" s="369">
        <v>1325.6859999999999</v>
      </c>
      <c r="T12" s="374">
        <v>4378.8560000000007</v>
      </c>
      <c r="U12" s="19">
        <v>2233.2539999999999</v>
      </c>
      <c r="V12" s="119">
        <v>1961.078</v>
      </c>
      <c r="W12" s="375">
        <v>4194.3320000000003</v>
      </c>
      <c r="X12" s="345">
        <f t="shared" si="10"/>
        <v>9.3790657698858096E-2</v>
      </c>
      <c r="Y12" s="323">
        <f t="shared" si="11"/>
        <v>4.4183350609804675E-2</v>
      </c>
      <c r="Z12" s="399">
        <f t="shared" si="12"/>
        <v>6.9997603953896495E-2</v>
      </c>
      <c r="AA12" s="323">
        <f t="shared" si="13"/>
        <v>7.0520972613912603E-2</v>
      </c>
      <c r="AB12" s="323">
        <f t="shared" si="14"/>
        <v>6.6527725030578314E-2</v>
      </c>
      <c r="AC12" s="399">
        <f t="shared" si="15"/>
        <v>6.8595871234840206E-2</v>
      </c>
      <c r="AE12" s="394">
        <f t="shared" si="7"/>
        <v>-0.2685458064896486</v>
      </c>
      <c r="AF12" s="395">
        <f t="shared" si="7"/>
        <v>0.47929298491497996</v>
      </c>
      <c r="AG12" s="386">
        <f t="shared" si="7"/>
        <v>-4.2139773493350845E-2</v>
      </c>
      <c r="AI12" s="27">
        <f t="shared" si="8"/>
        <v>2.1422522215946369</v>
      </c>
      <c r="AJ12" s="28">
        <f t="shared" si="8"/>
        <v>3.9062340700754623</v>
      </c>
      <c r="AK12" s="402">
        <f t="shared" si="8"/>
        <v>2.4815118735662409</v>
      </c>
      <c r="AL12" s="28">
        <f t="shared" si="8"/>
        <v>2.2134195474354308</v>
      </c>
      <c r="AM12" s="28">
        <f t="shared" si="8"/>
        <v>3.673730964704736</v>
      </c>
      <c r="AN12" s="402">
        <f t="shared" si="8"/>
        <v>2.7186985504014851</v>
      </c>
      <c r="AO12" s="384">
        <f t="shared" si="9"/>
        <v>3.3220796843342178E-2</v>
      </c>
      <c r="AP12" s="385">
        <f t="shared" si="9"/>
        <v>-5.9521037705309525E-2</v>
      </c>
      <c r="AQ12" s="386">
        <f t="shared" si="9"/>
        <v>9.5581520024878006E-2</v>
      </c>
    </row>
    <row r="13" spans="1:43" ht="20.100000000000001" customHeight="1">
      <c r="A13" s="8" t="s">
        <v>186</v>
      </c>
      <c r="B13" s="19">
        <v>8655.2099999999991</v>
      </c>
      <c r="C13" s="371">
        <v>2818.15</v>
      </c>
      <c r="D13" s="375">
        <v>11473.359999999999</v>
      </c>
      <c r="E13" s="19">
        <v>10423.64</v>
      </c>
      <c r="F13" s="369">
        <v>6259.0999999999995</v>
      </c>
      <c r="G13" s="377">
        <v>16682.739999999998</v>
      </c>
      <c r="H13" s="345">
        <f t="shared" si="0"/>
        <v>7.2421663082348486E-2</v>
      </c>
      <c r="I13" s="323">
        <f t="shared" si="1"/>
        <v>4.203505668389694E-2</v>
      </c>
      <c r="J13" s="399">
        <f t="shared" si="2"/>
        <v>6.1501486511774388E-2</v>
      </c>
      <c r="K13" s="323">
        <f t="shared" si="3"/>
        <v>9.0686590101248132E-2</v>
      </c>
      <c r="L13" s="323">
        <f t="shared" si="4"/>
        <v>8.9093754910825149E-2</v>
      </c>
      <c r="M13" s="399">
        <f t="shared" si="5"/>
        <v>9.0082352417719891E-2</v>
      </c>
      <c r="N13" s="394">
        <f t="shared" si="6"/>
        <v>0.20431971032476398</v>
      </c>
      <c r="O13" s="395">
        <f t="shared" si="6"/>
        <v>1.2209960435037168</v>
      </c>
      <c r="P13" s="386">
        <f t="shared" si="6"/>
        <v>0.45404136190270328</v>
      </c>
      <c r="R13" s="401">
        <v>1741.7600000000002</v>
      </c>
      <c r="S13" s="369">
        <v>897.63000000000011</v>
      </c>
      <c r="T13" s="374">
        <v>2639.3900000000003</v>
      </c>
      <c r="U13" s="19">
        <v>2036.5410000000002</v>
      </c>
      <c r="V13" s="119">
        <v>1797.9749999999999</v>
      </c>
      <c r="W13" s="375">
        <v>3834.5160000000001</v>
      </c>
      <c r="X13" s="345">
        <f t="shared" si="10"/>
        <v>5.3505312823577809E-2</v>
      </c>
      <c r="Y13" s="323">
        <f t="shared" si="11"/>
        <v>2.9916813640544576E-2</v>
      </c>
      <c r="Z13" s="399">
        <f t="shared" si="12"/>
        <v>4.2191608013571323E-2</v>
      </c>
      <c r="AA13" s="323">
        <f t="shared" si="13"/>
        <v>6.4309233113703235E-2</v>
      </c>
      <c r="AB13" s="323">
        <f t="shared" si="14"/>
        <v>6.0994609297464981E-2</v>
      </c>
      <c r="AC13" s="399">
        <f t="shared" si="15"/>
        <v>6.2711288897477485E-2</v>
      </c>
      <c r="AE13" s="394">
        <f t="shared" si="7"/>
        <v>0.16924317931287888</v>
      </c>
      <c r="AF13" s="395">
        <f t="shared" si="7"/>
        <v>1.0030246315296945</v>
      </c>
      <c r="AG13" s="386">
        <f t="shared" si="7"/>
        <v>0.45280386756030733</v>
      </c>
      <c r="AI13" s="27">
        <f t="shared" si="8"/>
        <v>2.0123832928374936</v>
      </c>
      <c r="AJ13" s="28">
        <f t="shared" si="8"/>
        <v>3.1851746713269344</v>
      </c>
      <c r="AK13" s="402">
        <f t="shared" si="8"/>
        <v>2.3004507833799344</v>
      </c>
      <c r="AL13" s="28">
        <f t="shared" si="8"/>
        <v>1.9537714272557383</v>
      </c>
      <c r="AM13" s="28">
        <f t="shared" si="8"/>
        <v>2.8725775271205127</v>
      </c>
      <c r="AN13" s="402">
        <f t="shared" si="8"/>
        <v>2.2984929334150146</v>
      </c>
      <c r="AO13" s="384">
        <f t="shared" si="9"/>
        <v>-2.912559739010338E-2</v>
      </c>
      <c r="AP13" s="385">
        <f t="shared" si="9"/>
        <v>-9.8141287829654464E-2</v>
      </c>
      <c r="AQ13" s="386">
        <f t="shared" si="9"/>
        <v>-8.5107231115946682E-4</v>
      </c>
    </row>
    <row r="14" spans="1:43" ht="20.100000000000001" customHeight="1">
      <c r="A14" s="8" t="s">
        <v>190</v>
      </c>
      <c r="B14" s="19">
        <v>2092.0099999999998</v>
      </c>
      <c r="C14" s="371">
        <v>4957.7299999999996</v>
      </c>
      <c r="D14" s="375">
        <v>7049.74</v>
      </c>
      <c r="E14" s="19">
        <v>2226.79</v>
      </c>
      <c r="F14" s="369">
        <v>3867.64</v>
      </c>
      <c r="G14" s="377">
        <v>6094.43</v>
      </c>
      <c r="H14" s="345">
        <f t="shared" si="0"/>
        <v>1.7504698717293269E-2</v>
      </c>
      <c r="I14" s="323">
        <f t="shared" si="1"/>
        <v>7.3948676107892172E-2</v>
      </c>
      <c r="J14" s="399">
        <f t="shared" si="2"/>
        <v>3.7789234323817644E-2</v>
      </c>
      <c r="K14" s="323">
        <f t="shared" si="3"/>
        <v>1.9373269987409229E-2</v>
      </c>
      <c r="L14" s="323">
        <f t="shared" si="4"/>
        <v>5.5053053992315797E-2</v>
      </c>
      <c r="M14" s="399">
        <f t="shared" si="5"/>
        <v>3.2908298699441743E-2</v>
      </c>
      <c r="N14" s="394">
        <f t="shared" si="6"/>
        <v>6.4426078269224432E-2</v>
      </c>
      <c r="O14" s="395">
        <f t="shared" si="6"/>
        <v>-0.21987683879517436</v>
      </c>
      <c r="P14" s="386">
        <f t="shared" si="6"/>
        <v>-0.13550996206952307</v>
      </c>
      <c r="R14" s="401">
        <v>807.93</v>
      </c>
      <c r="S14" s="369">
        <v>2906.2690000000002</v>
      </c>
      <c r="T14" s="374">
        <v>3714.1990000000001</v>
      </c>
      <c r="U14" s="19">
        <v>830.68999999999994</v>
      </c>
      <c r="V14" s="119">
        <v>2013.8780000000002</v>
      </c>
      <c r="W14" s="375">
        <v>2844.5680000000002</v>
      </c>
      <c r="X14" s="345">
        <f t="shared" si="10"/>
        <v>2.4818888589445854E-2</v>
      </c>
      <c r="Y14" s="323">
        <f t="shared" si="11"/>
        <v>9.6862079099731338E-2</v>
      </c>
      <c r="Z14" s="399">
        <f t="shared" si="12"/>
        <v>5.9372820345761169E-2</v>
      </c>
      <c r="AA14" s="323">
        <f t="shared" si="13"/>
        <v>2.6231260188340003E-2</v>
      </c>
      <c r="AB14" s="323">
        <f t="shared" si="14"/>
        <v>6.831891532571932E-2</v>
      </c>
      <c r="AC14" s="399">
        <f t="shared" si="15"/>
        <v>4.6521262562607572E-2</v>
      </c>
      <c r="AE14" s="394">
        <f t="shared" si="7"/>
        <v>2.8170757367593717E-2</v>
      </c>
      <c r="AF14" s="395">
        <f t="shared" si="7"/>
        <v>-0.30705726138908684</v>
      </c>
      <c r="AG14" s="386">
        <f t="shared" si="7"/>
        <v>-0.23413688927276105</v>
      </c>
      <c r="AI14" s="27">
        <f t="shared" si="8"/>
        <v>3.8619796272484357</v>
      </c>
      <c r="AJ14" s="28">
        <f t="shared" si="8"/>
        <v>5.8620961609446267</v>
      </c>
      <c r="AK14" s="402">
        <f t="shared" si="8"/>
        <v>5.2685616774519346</v>
      </c>
      <c r="AL14" s="28">
        <f t="shared" si="8"/>
        <v>3.7304370865685583</v>
      </c>
      <c r="AM14" s="28">
        <f t="shared" si="8"/>
        <v>5.2069944462256057</v>
      </c>
      <c r="AN14" s="402">
        <f t="shared" si="8"/>
        <v>4.6674881818316072</v>
      </c>
      <c r="AO14" s="384">
        <f t="shared" si="9"/>
        <v>-3.4060910045141314E-2</v>
      </c>
      <c r="AP14" s="385">
        <f t="shared" si="9"/>
        <v>-0.11175212700936946</v>
      </c>
      <c r="AQ14" s="386">
        <f t="shared" si="9"/>
        <v>-0.11408682908520644</v>
      </c>
    </row>
    <row r="15" spans="1:43" ht="20.100000000000001" customHeight="1">
      <c r="A15" s="8" t="s">
        <v>179</v>
      </c>
      <c r="B15" s="19">
        <v>6756.0099999999993</v>
      </c>
      <c r="C15" s="371">
        <v>3171.02</v>
      </c>
      <c r="D15" s="375">
        <v>9927.0299999999988</v>
      </c>
      <c r="E15" s="19">
        <v>5690.5000000000009</v>
      </c>
      <c r="F15" s="369">
        <v>2972.06</v>
      </c>
      <c r="G15" s="377">
        <v>8662.5600000000013</v>
      </c>
      <c r="H15" s="345">
        <f t="shared" si="0"/>
        <v>5.6530284071787652E-2</v>
      </c>
      <c r="I15" s="323">
        <f t="shared" si="1"/>
        <v>4.7298406914383855E-2</v>
      </c>
      <c r="J15" s="399">
        <f t="shared" si="2"/>
        <v>5.3212581288042883E-2</v>
      </c>
      <c r="K15" s="323">
        <f t="shared" si="3"/>
        <v>4.9507853395853334E-2</v>
      </c>
      <c r="L15" s="323">
        <f t="shared" si="4"/>
        <v>4.2305121378515602E-2</v>
      </c>
      <c r="M15" s="399">
        <f t="shared" si="5"/>
        <v>4.6775516657314317E-2</v>
      </c>
      <c r="N15" s="394">
        <f t="shared" si="6"/>
        <v>-0.15771291043086061</v>
      </c>
      <c r="O15" s="395">
        <f t="shared" si="6"/>
        <v>-6.2743218270461878E-2</v>
      </c>
      <c r="P15" s="386">
        <f t="shared" si="6"/>
        <v>-0.12737646607293396</v>
      </c>
      <c r="R15" s="401">
        <v>1772.356</v>
      </c>
      <c r="S15" s="369">
        <v>1017.687</v>
      </c>
      <c r="T15" s="374">
        <v>2790.0430000000001</v>
      </c>
      <c r="U15" s="19">
        <v>1498.6869999999997</v>
      </c>
      <c r="V15" s="119">
        <v>1062.588</v>
      </c>
      <c r="W15" s="375">
        <v>2561.2749999999996</v>
      </c>
      <c r="X15" s="345">
        <f t="shared" si="10"/>
        <v>5.4445194639183965E-2</v>
      </c>
      <c r="Y15" s="323">
        <f t="shared" si="11"/>
        <v>3.3918153719689502E-2</v>
      </c>
      <c r="Z15" s="399">
        <f t="shared" si="12"/>
        <v>4.4599850949275613E-2</v>
      </c>
      <c r="AA15" s="323">
        <f t="shared" si="13"/>
        <v>4.7325053434954925E-2</v>
      </c>
      <c r="AB15" s="323">
        <f t="shared" si="14"/>
        <v>3.6047297601009311E-2</v>
      </c>
      <c r="AC15" s="399">
        <f t="shared" si="15"/>
        <v>4.1888169581476932E-2</v>
      </c>
      <c r="AE15" s="394">
        <f t="shared" si="7"/>
        <v>-0.15440972355441024</v>
      </c>
      <c r="AF15" s="395">
        <f t="shared" si="7"/>
        <v>4.4120638270902499E-2</v>
      </c>
      <c r="AG15" s="386">
        <f t="shared" si="7"/>
        <v>-8.1994435211213759E-2</v>
      </c>
      <c r="AI15" s="27">
        <f t="shared" si="8"/>
        <v>2.6233768156056607</v>
      </c>
      <c r="AJ15" s="28">
        <f t="shared" si="8"/>
        <v>3.209336428026313</v>
      </c>
      <c r="AK15" s="402">
        <f t="shared" si="8"/>
        <v>2.8105515949886324</v>
      </c>
      <c r="AL15" s="28">
        <f t="shared" si="8"/>
        <v>2.6336648800632623</v>
      </c>
      <c r="AM15" s="28">
        <f t="shared" si="8"/>
        <v>3.5752575654596477</v>
      </c>
      <c r="AN15" s="402">
        <f t="shared" si="8"/>
        <v>2.9567183373044448</v>
      </c>
      <c r="AO15" s="384">
        <f t="shared" si="9"/>
        <v>3.9216876494451835E-3</v>
      </c>
      <c r="AP15" s="385">
        <f t="shared" si="9"/>
        <v>0.11401769357610474</v>
      </c>
      <c r="AQ15" s="386">
        <f t="shared" si="9"/>
        <v>5.2006425563023186E-2</v>
      </c>
    </row>
    <row r="16" spans="1:43" ht="20.100000000000001" customHeight="1">
      <c r="A16" s="8" t="s">
        <v>191</v>
      </c>
      <c r="B16" s="19">
        <v>5901.22</v>
      </c>
      <c r="C16" s="371">
        <v>3010.17</v>
      </c>
      <c r="D16" s="375">
        <v>8911.39</v>
      </c>
      <c r="E16" s="19">
        <v>6134.17</v>
      </c>
      <c r="F16" s="369">
        <v>1847.44</v>
      </c>
      <c r="G16" s="377">
        <v>7981.6100000000006</v>
      </c>
      <c r="H16" s="345">
        <f t="shared" si="0"/>
        <v>4.9377908406014019E-2</v>
      </c>
      <c r="I16" s="323">
        <f t="shared" si="1"/>
        <v>4.4899195067035484E-2</v>
      </c>
      <c r="J16" s="399">
        <f t="shared" si="2"/>
        <v>4.7768372289038366E-2</v>
      </c>
      <c r="K16" s="323">
        <f t="shared" si="3"/>
        <v>5.3367821644010473E-2</v>
      </c>
      <c r="L16" s="323">
        <f t="shared" si="4"/>
        <v>2.6296970262890004E-2</v>
      </c>
      <c r="M16" s="399">
        <f t="shared" si="5"/>
        <v>4.3098568033836014E-2</v>
      </c>
      <c r="N16" s="394">
        <f t="shared" si="6"/>
        <v>3.9474888243447935E-2</v>
      </c>
      <c r="O16" s="395">
        <f t="shared" si="6"/>
        <v>-0.3862672207881947</v>
      </c>
      <c r="P16" s="386">
        <f t="shared" si="6"/>
        <v>-0.10433613611344571</v>
      </c>
      <c r="R16" s="401">
        <v>1358.94</v>
      </c>
      <c r="S16" s="369">
        <v>732.76099999999997</v>
      </c>
      <c r="T16" s="374">
        <v>2091.701</v>
      </c>
      <c r="U16" s="19">
        <v>1455.912</v>
      </c>
      <c r="V16" s="119">
        <v>711.77399999999989</v>
      </c>
      <c r="W16" s="375">
        <v>2167.6859999999997</v>
      </c>
      <c r="X16" s="345">
        <f t="shared" si="10"/>
        <v>4.1745424058695128E-2</v>
      </c>
      <c r="Y16" s="323">
        <f t="shared" si="11"/>
        <v>2.4421949221905551E-2</v>
      </c>
      <c r="Z16" s="399">
        <f t="shared" si="12"/>
        <v>3.343660037872203E-2</v>
      </c>
      <c r="AA16" s="323">
        <f t="shared" si="13"/>
        <v>4.5974318317695495E-2</v>
      </c>
      <c r="AB16" s="323">
        <f t="shared" si="14"/>
        <v>2.4146262900259365E-2</v>
      </c>
      <c r="AC16" s="399">
        <f t="shared" si="15"/>
        <v>3.5451249384542236E-2</v>
      </c>
      <c r="AE16" s="394">
        <f t="shared" si="7"/>
        <v>7.1358558876771588E-2</v>
      </c>
      <c r="AF16" s="395">
        <f t="shared" si="7"/>
        <v>-2.8640989353964089E-2</v>
      </c>
      <c r="AG16" s="386">
        <f t="shared" si="7"/>
        <v>3.6326893757759673E-2</v>
      </c>
      <c r="AI16" s="27">
        <f t="shared" si="8"/>
        <v>2.3028119609165563</v>
      </c>
      <c r="AJ16" s="28">
        <f t="shared" si="8"/>
        <v>2.434284442406907</v>
      </c>
      <c r="AK16" s="402">
        <f t="shared" si="8"/>
        <v>2.347221926096827</v>
      </c>
      <c r="AL16" s="28">
        <f t="shared" si="8"/>
        <v>2.3734457962527937</v>
      </c>
      <c r="AM16" s="28">
        <f t="shared" si="8"/>
        <v>3.8527584116398899</v>
      </c>
      <c r="AN16" s="402">
        <f t="shared" si="8"/>
        <v>2.7158505614781974</v>
      </c>
      <c r="AO16" s="384">
        <f t="shared" si="9"/>
        <v>3.0672862802103934E-2</v>
      </c>
      <c r="AP16" s="385">
        <f t="shared" si="9"/>
        <v>0.58270674721581095</v>
      </c>
      <c r="AQ16" s="386">
        <f t="shared" si="9"/>
        <v>0.15704890589291631</v>
      </c>
    </row>
    <row r="17" spans="1:43" ht="20.100000000000001" customHeight="1">
      <c r="A17" s="8" t="s">
        <v>194</v>
      </c>
      <c r="B17" s="19">
        <v>1302.4399999999998</v>
      </c>
      <c r="C17" s="371">
        <v>1520.97</v>
      </c>
      <c r="D17" s="375">
        <v>2823.41</v>
      </c>
      <c r="E17" s="19">
        <v>1657.5699999999997</v>
      </c>
      <c r="F17" s="369">
        <v>1820.5699999999997</v>
      </c>
      <c r="G17" s="377">
        <v>3478.1399999999994</v>
      </c>
      <c r="H17" s="345">
        <f t="shared" si="0"/>
        <v>1.0898045323565109E-2</v>
      </c>
      <c r="I17" s="323">
        <f t="shared" si="1"/>
        <v>2.2686535551516677E-2</v>
      </c>
      <c r="J17" s="399">
        <f t="shared" si="2"/>
        <v>1.5134530079436969E-2</v>
      </c>
      <c r="K17" s="323">
        <f t="shared" si="3"/>
        <v>1.4421005632785269E-2</v>
      </c>
      <c r="L17" s="323">
        <f t="shared" si="4"/>
        <v>2.5914495275359224E-2</v>
      </c>
      <c r="M17" s="399">
        <f t="shared" si="5"/>
        <v>1.8781029569373393E-2</v>
      </c>
      <c r="N17" s="394">
        <f t="shared" si="6"/>
        <v>0.27266515156168419</v>
      </c>
      <c r="O17" s="395">
        <f t="shared" si="6"/>
        <v>0.19697955909715489</v>
      </c>
      <c r="P17" s="386">
        <f t="shared" si="6"/>
        <v>0.23189334882287715</v>
      </c>
      <c r="R17" s="401">
        <v>678.72800000000007</v>
      </c>
      <c r="S17" s="369">
        <v>632.59999999999991</v>
      </c>
      <c r="T17" s="374">
        <v>1311.328</v>
      </c>
      <c r="U17" s="19">
        <v>822.12699999999995</v>
      </c>
      <c r="V17" s="119">
        <v>754.35099999999989</v>
      </c>
      <c r="W17" s="375">
        <v>1576.4779999999998</v>
      </c>
      <c r="X17" s="345">
        <f t="shared" si="10"/>
        <v>2.0849918451521059E-2</v>
      </c>
      <c r="Y17" s="323">
        <f t="shared" si="11"/>
        <v>2.1083716351958486E-2</v>
      </c>
      <c r="Z17" s="399">
        <f t="shared" si="12"/>
        <v>2.0962054472139564E-2</v>
      </c>
      <c r="AA17" s="323">
        <f t="shared" si="13"/>
        <v>2.5960860543475184E-2</v>
      </c>
      <c r="AB17" s="323">
        <f t="shared" si="14"/>
        <v>2.5590647544127144E-2</v>
      </c>
      <c r="AC17" s="399">
        <f t="shared" si="15"/>
        <v>2.5782384869046705E-2</v>
      </c>
      <c r="AE17" s="394">
        <f t="shared" si="7"/>
        <v>0.21127609292676872</v>
      </c>
      <c r="AF17" s="395">
        <f t="shared" si="7"/>
        <v>0.19246127094530507</v>
      </c>
      <c r="AG17" s="386">
        <f t="shared" si="7"/>
        <v>0.20219960223529115</v>
      </c>
      <c r="AI17" s="27">
        <f t="shared" si="8"/>
        <v>5.2112035871134186</v>
      </c>
      <c r="AJ17" s="28">
        <f t="shared" si="8"/>
        <v>4.1591878866775804</v>
      </c>
      <c r="AK17" s="402">
        <f t="shared" si="8"/>
        <v>4.6444830895973315</v>
      </c>
      <c r="AL17" s="28">
        <f t="shared" si="8"/>
        <v>4.9598327672436158</v>
      </c>
      <c r="AM17" s="28">
        <f t="shared" si="8"/>
        <v>4.1434880284745983</v>
      </c>
      <c r="AN17" s="402">
        <f t="shared" si="8"/>
        <v>4.5325317554785034</v>
      </c>
      <c r="AO17" s="384">
        <f t="shared" si="9"/>
        <v>-4.8236614760438043E-2</v>
      </c>
      <c r="AP17" s="385">
        <f t="shared" si="9"/>
        <v>-3.7747412790056513E-3</v>
      </c>
      <c r="AQ17" s="386">
        <f t="shared" si="9"/>
        <v>-2.4104153672036312E-2</v>
      </c>
    </row>
    <row r="18" spans="1:43" ht="20.100000000000001" customHeight="1">
      <c r="A18" s="8" t="s">
        <v>183</v>
      </c>
      <c r="B18" s="19">
        <v>818.9</v>
      </c>
      <c r="C18" s="371">
        <v>2197.2799999999997</v>
      </c>
      <c r="D18" s="375">
        <v>3016.18</v>
      </c>
      <c r="E18" s="19">
        <v>767.45999999999992</v>
      </c>
      <c r="F18" s="369">
        <v>2140.7700000000004</v>
      </c>
      <c r="G18" s="377">
        <v>2908.2300000000005</v>
      </c>
      <c r="H18" s="345">
        <f t="shared" si="0"/>
        <v>6.8520694354192654E-3</v>
      </c>
      <c r="I18" s="323">
        <f t="shared" si="1"/>
        <v>3.2774263027302679E-2</v>
      </c>
      <c r="J18" s="399">
        <f t="shared" si="2"/>
        <v>1.6167849138097618E-2</v>
      </c>
      <c r="K18" s="323">
        <f t="shared" si="3"/>
        <v>6.6769698914298549E-3</v>
      </c>
      <c r="L18" s="323">
        <f t="shared" si="4"/>
        <v>3.0472310348204568E-2</v>
      </c>
      <c r="M18" s="399">
        <f t="shared" si="5"/>
        <v>1.5703667369495994E-2</v>
      </c>
      <c r="N18" s="394">
        <f t="shared" si="6"/>
        <v>-6.2815972646232815E-2</v>
      </c>
      <c r="O18" s="395">
        <f t="shared" si="6"/>
        <v>-2.5718160634966555E-2</v>
      </c>
      <c r="P18" s="386">
        <f t="shared" si="6"/>
        <v>-3.5790304292183946E-2</v>
      </c>
      <c r="R18" s="401">
        <v>286.18899999999996</v>
      </c>
      <c r="S18" s="369">
        <v>1206.819</v>
      </c>
      <c r="T18" s="374">
        <v>1493.0079999999998</v>
      </c>
      <c r="U18" s="19">
        <v>281.661</v>
      </c>
      <c r="V18" s="119">
        <v>1252.6109999999999</v>
      </c>
      <c r="W18" s="375">
        <v>1534.2719999999999</v>
      </c>
      <c r="X18" s="345">
        <f t="shared" si="10"/>
        <v>8.7914706800402507E-3</v>
      </c>
      <c r="Y18" s="323">
        <f t="shared" si="11"/>
        <v>4.0221671647414144E-2</v>
      </c>
      <c r="Z18" s="399">
        <f t="shared" si="12"/>
        <v>2.3866275274637732E-2</v>
      </c>
      <c r="AA18" s="323">
        <f t="shared" si="13"/>
        <v>8.8941999734052819E-3</v>
      </c>
      <c r="AB18" s="323">
        <f t="shared" si="14"/>
        <v>4.2493648992175587E-2</v>
      </c>
      <c r="AC18" s="399">
        <f t="shared" si="15"/>
        <v>2.509213017739672E-2</v>
      </c>
      <c r="AE18" s="394">
        <f t="shared" si="7"/>
        <v>-1.5821712225137806E-2</v>
      </c>
      <c r="AF18" s="395">
        <f t="shared" si="7"/>
        <v>3.7944381054656841E-2</v>
      </c>
      <c r="AG18" s="386">
        <f t="shared" si="7"/>
        <v>2.7638164028592031E-2</v>
      </c>
      <c r="AI18" s="27">
        <f t="shared" si="8"/>
        <v>3.4947978996214428</v>
      </c>
      <c r="AJ18" s="28">
        <f t="shared" si="8"/>
        <v>5.4923314279472812</v>
      </c>
      <c r="AK18" s="402">
        <f t="shared" si="8"/>
        <v>4.9499963530028044</v>
      </c>
      <c r="AL18" s="28">
        <f t="shared" si="8"/>
        <v>3.6700414353842548</v>
      </c>
      <c r="AM18" s="28">
        <f t="shared" si="8"/>
        <v>5.8512170854412187</v>
      </c>
      <c r="AN18" s="402">
        <f t="shared" si="8"/>
        <v>5.2756212541649026</v>
      </c>
      <c r="AO18" s="384">
        <f t="shared" si="9"/>
        <v>5.0144111561299248E-2</v>
      </c>
      <c r="AP18" s="385">
        <f t="shared" si="9"/>
        <v>6.5343044607209425E-2</v>
      </c>
      <c r="AQ18" s="386">
        <f t="shared" si="9"/>
        <v>6.5782856782220692E-2</v>
      </c>
    </row>
    <row r="19" spans="1:43" ht="20.100000000000001" customHeight="1">
      <c r="A19" s="8" t="s">
        <v>192</v>
      </c>
      <c r="B19" s="19">
        <v>3183.14</v>
      </c>
      <c r="C19" s="371">
        <v>526.71999999999991</v>
      </c>
      <c r="D19" s="375">
        <v>3709.8599999999997</v>
      </c>
      <c r="E19" s="19">
        <v>2768.2500000000005</v>
      </c>
      <c r="F19" s="369">
        <v>1694.5400000000002</v>
      </c>
      <c r="G19" s="377">
        <v>4462.7900000000009</v>
      </c>
      <c r="H19" s="345">
        <f t="shared" si="0"/>
        <v>2.6634627308170084E-2</v>
      </c>
      <c r="I19" s="323">
        <f t="shared" si="1"/>
        <v>7.8564679156688574E-3</v>
      </c>
      <c r="J19" s="399">
        <f t="shared" si="2"/>
        <v>1.9886232520427437E-2</v>
      </c>
      <c r="K19" s="323">
        <f t="shared" si="3"/>
        <v>2.4084019886314204E-2</v>
      </c>
      <c r="L19" s="323">
        <f t="shared" si="4"/>
        <v>2.4120549511365798E-2</v>
      </c>
      <c r="M19" s="399">
        <f t="shared" si="5"/>
        <v>2.4097877299908546E-2</v>
      </c>
      <c r="N19" s="394">
        <f t="shared" si="6"/>
        <v>-0.13033985310102586</v>
      </c>
      <c r="O19" s="395">
        <f t="shared" si="6"/>
        <v>2.2171552247873638</v>
      </c>
      <c r="P19" s="386">
        <f t="shared" si="6"/>
        <v>0.20295375027629109</v>
      </c>
      <c r="R19" s="401">
        <v>941.51800000000003</v>
      </c>
      <c r="S19" s="369">
        <v>262.399</v>
      </c>
      <c r="T19" s="374">
        <v>1203.9169999999999</v>
      </c>
      <c r="U19" s="19">
        <v>1082.79</v>
      </c>
      <c r="V19" s="119">
        <v>263.87099999999998</v>
      </c>
      <c r="W19" s="375">
        <v>1346.6610000000001</v>
      </c>
      <c r="X19" s="345">
        <f t="shared" si="10"/>
        <v>2.8922592733229221E-2</v>
      </c>
      <c r="Y19" s="323">
        <f t="shared" si="11"/>
        <v>8.7454095590223761E-3</v>
      </c>
      <c r="Z19" s="399">
        <f t="shared" si="12"/>
        <v>1.9245050615814538E-2</v>
      </c>
      <c r="AA19" s="323">
        <f t="shared" si="13"/>
        <v>3.419199246329277E-2</v>
      </c>
      <c r="AB19" s="323">
        <f t="shared" si="14"/>
        <v>8.9515752721430388E-3</v>
      </c>
      <c r="AC19" s="399">
        <f t="shared" si="15"/>
        <v>2.2023860903948745E-2</v>
      </c>
      <c r="AE19" s="394">
        <f t="shared" si="7"/>
        <v>0.15004705167612295</v>
      </c>
      <c r="AF19" s="395">
        <f t="shared" si="7"/>
        <v>5.6097774762860373E-3</v>
      </c>
      <c r="AG19" s="386">
        <f t="shared" si="7"/>
        <v>0.11856631312623724</v>
      </c>
      <c r="AI19" s="27">
        <f t="shared" si="8"/>
        <v>2.9578278052489053</v>
      </c>
      <c r="AJ19" s="28">
        <f t="shared" si="8"/>
        <v>4.9817550121506695</v>
      </c>
      <c r="AK19" s="402">
        <f t="shared" si="8"/>
        <v>3.2451817588803888</v>
      </c>
      <c r="AL19" s="28">
        <f t="shared" si="8"/>
        <v>3.9114603088593869</v>
      </c>
      <c r="AM19" s="28">
        <f t="shared" si="8"/>
        <v>1.5571836604624263</v>
      </c>
      <c r="AN19" s="402">
        <f t="shared" si="8"/>
        <v>3.0175316337985874</v>
      </c>
      <c r="AO19" s="384">
        <f>(AL19-AI19)/AI19</f>
        <v>0.32240974336578465</v>
      </c>
      <c r="AP19" s="385">
        <f>(AM19-AJ19)/AJ19</f>
        <v>-0.68742267400456214</v>
      </c>
      <c r="AQ19" s="386">
        <f>(AN19-AK19)/AK19</f>
        <v>-7.0150192499646741E-2</v>
      </c>
    </row>
    <row r="20" spans="1:43" ht="20.100000000000001" customHeight="1">
      <c r="A20" s="8" t="s">
        <v>188</v>
      </c>
      <c r="B20" s="19">
        <v>818.23</v>
      </c>
      <c r="C20" s="371">
        <v>3101.64</v>
      </c>
      <c r="D20" s="375">
        <v>3919.87</v>
      </c>
      <c r="E20" s="19">
        <v>1890.2799999999997</v>
      </c>
      <c r="F20" s="369">
        <v>1881.5500000000002</v>
      </c>
      <c r="G20" s="377">
        <v>3771.83</v>
      </c>
      <c r="H20" s="345">
        <f t="shared" si="0"/>
        <v>6.8464632728576216E-3</v>
      </c>
      <c r="I20" s="323">
        <f t="shared" si="1"/>
        <v>4.6263546373699803E-2</v>
      </c>
      <c r="J20" s="399">
        <f t="shared" si="2"/>
        <v>2.1011964405623907E-2</v>
      </c>
      <c r="K20" s="323">
        <f t="shared" si="3"/>
        <v>1.6445603218893524E-2</v>
      </c>
      <c r="L20" s="323">
        <f t="shared" si="4"/>
        <v>2.6782501406346453E-2</v>
      </c>
      <c r="M20" s="399">
        <f t="shared" si="5"/>
        <v>2.0366877342674432E-2</v>
      </c>
      <c r="N20" s="394">
        <f t="shared" si="6"/>
        <v>1.3102061767473689</v>
      </c>
      <c r="O20" s="395">
        <f t="shared" si="6"/>
        <v>-0.39336931429824212</v>
      </c>
      <c r="P20" s="386">
        <f t="shared" si="6"/>
        <v>-3.776655858485102E-2</v>
      </c>
      <c r="R20" s="401">
        <v>278.86599999999999</v>
      </c>
      <c r="S20" s="369">
        <v>975.27199999999993</v>
      </c>
      <c r="T20" s="374">
        <v>1254.1379999999999</v>
      </c>
      <c r="U20" s="19">
        <v>420.75200000000001</v>
      </c>
      <c r="V20" s="119">
        <v>655.48900000000003</v>
      </c>
      <c r="W20" s="375">
        <v>1076.241</v>
      </c>
      <c r="X20" s="345">
        <f t="shared" si="10"/>
        <v>8.5665146552107337E-3</v>
      </c>
      <c r="Y20" s="323">
        <f t="shared" si="11"/>
        <v>3.2504518201086401E-2</v>
      </c>
      <c r="Z20" s="399">
        <f t="shared" si="12"/>
        <v>2.0047851545593603E-2</v>
      </c>
      <c r="AA20" s="323">
        <f t="shared" si="13"/>
        <v>1.3286370591633984E-2</v>
      </c>
      <c r="AB20" s="323">
        <f t="shared" si="14"/>
        <v>2.2236847260827333E-2</v>
      </c>
      <c r="AC20" s="399">
        <f t="shared" si="15"/>
        <v>1.7601298384022926E-2</v>
      </c>
      <c r="AE20" s="394">
        <f t="shared" si="7"/>
        <v>0.50879633946052949</v>
      </c>
      <c r="AF20" s="395">
        <f t="shared" si="7"/>
        <v>-0.32789109089566798</v>
      </c>
      <c r="AG20" s="386">
        <f t="shared" si="7"/>
        <v>-0.14184802629375709</v>
      </c>
      <c r="AI20" s="27">
        <f t="shared" si="8"/>
        <v>3.4081615193771917</v>
      </c>
      <c r="AJ20" s="28">
        <f t="shared" si="8"/>
        <v>3.1443752337473079</v>
      </c>
      <c r="AK20" s="402">
        <f t="shared" si="8"/>
        <v>3.1994377364555455</v>
      </c>
      <c r="AL20" s="28">
        <f t="shared" si="8"/>
        <v>2.2258712994900227</v>
      </c>
      <c r="AM20" s="28">
        <f t="shared" si="8"/>
        <v>3.4837713587202042</v>
      </c>
      <c r="AN20" s="402">
        <f t="shared" si="8"/>
        <v>2.8533656076758493</v>
      </c>
      <c r="AO20" s="384">
        <f t="shared" ref="AO20:AQ33" si="16">(AL20-AI20)/AI20</f>
        <v>-0.34689970330491293</v>
      </c>
      <c r="AP20" s="385">
        <f t="shared" si="16"/>
        <v>0.10793753917480806</v>
      </c>
      <c r="AQ20" s="386">
        <f t="shared" si="16"/>
        <v>-0.1081665459016207</v>
      </c>
    </row>
    <row r="21" spans="1:43" ht="20.100000000000001" customHeight="1">
      <c r="A21" s="8" t="s">
        <v>185</v>
      </c>
      <c r="B21" s="19">
        <v>1992.9800000000002</v>
      </c>
      <c r="C21" s="371">
        <v>1916.1200000000001</v>
      </c>
      <c r="D21" s="375">
        <v>3909.1000000000004</v>
      </c>
      <c r="E21" s="19">
        <v>1563.56</v>
      </c>
      <c r="F21" s="369">
        <v>1385.4899999999998</v>
      </c>
      <c r="G21" s="377">
        <v>2949.0499999999997</v>
      </c>
      <c r="H21" s="345">
        <f t="shared" si="0"/>
        <v>1.667607442105494E-2</v>
      </c>
      <c r="I21" s="323">
        <f t="shared" si="1"/>
        <v>2.858052722997307E-2</v>
      </c>
      <c r="J21" s="399">
        <f t="shared" si="2"/>
        <v>2.0954233190902866E-2</v>
      </c>
      <c r="K21" s="323">
        <f t="shared" si="3"/>
        <v>1.3603110316425695E-2</v>
      </c>
      <c r="L21" s="323">
        <f t="shared" si="4"/>
        <v>1.972144661235627E-2</v>
      </c>
      <c r="M21" s="399">
        <f t="shared" si="5"/>
        <v>1.5924084496759937E-2</v>
      </c>
      <c r="N21" s="394">
        <f t="shared" si="6"/>
        <v>-0.21546628666619849</v>
      </c>
      <c r="O21" s="395">
        <f t="shared" si="6"/>
        <v>-0.2769294198693194</v>
      </c>
      <c r="P21" s="386">
        <f t="shared" si="6"/>
        <v>-0.24559361489857015</v>
      </c>
      <c r="R21" s="401">
        <v>559.20600000000002</v>
      </c>
      <c r="S21" s="369">
        <v>762.16800000000001</v>
      </c>
      <c r="T21" s="374">
        <v>1321.374</v>
      </c>
      <c r="U21" s="19">
        <v>470.02499999999998</v>
      </c>
      <c r="V21" s="119">
        <v>545.57399999999996</v>
      </c>
      <c r="W21" s="375">
        <v>1015.5989999999999</v>
      </c>
      <c r="X21" s="345">
        <f t="shared" si="10"/>
        <v>1.7178309274998652E-2</v>
      </c>
      <c r="Y21" s="323">
        <f t="shared" si="11"/>
        <v>2.5402045407112703E-2</v>
      </c>
      <c r="Z21" s="399">
        <f t="shared" si="12"/>
        <v>2.1122643431749303E-2</v>
      </c>
      <c r="AA21" s="323">
        <f t="shared" si="13"/>
        <v>1.4842297451545715E-2</v>
      </c>
      <c r="AB21" s="323">
        <f t="shared" si="14"/>
        <v>1.8508084357599611E-2</v>
      </c>
      <c r="AC21" s="399">
        <f t="shared" si="15"/>
        <v>1.6609533587286954E-2</v>
      </c>
      <c r="AE21" s="394">
        <f t="shared" si="7"/>
        <v>-0.15947790259761169</v>
      </c>
      <c r="AF21" s="395">
        <f t="shared" si="7"/>
        <v>-0.28418144031237214</v>
      </c>
      <c r="AG21" s="386">
        <f t="shared" si="7"/>
        <v>-0.23140685377493433</v>
      </c>
      <c r="AI21" s="27">
        <f t="shared" si="8"/>
        <v>2.8058786340053588</v>
      </c>
      <c r="AJ21" s="28">
        <f t="shared" si="8"/>
        <v>3.97766319437196</v>
      </c>
      <c r="AK21" s="402">
        <f t="shared" si="8"/>
        <v>3.3802512087181191</v>
      </c>
      <c r="AL21" s="28">
        <f t="shared" si="8"/>
        <v>3.0061206477525646</v>
      </c>
      <c r="AM21" s="28">
        <f t="shared" si="8"/>
        <v>3.937769309053115</v>
      </c>
      <c r="AN21" s="402">
        <f t="shared" si="8"/>
        <v>3.4438175005510252</v>
      </c>
      <c r="AO21" s="384">
        <f t="shared" si="16"/>
        <v>7.1365172862577708E-2</v>
      </c>
      <c r="AP21" s="385">
        <f t="shared" si="16"/>
        <v>-1.0029477954617018E-2</v>
      </c>
      <c r="AQ21" s="386">
        <f t="shared" si="16"/>
        <v>1.8805197574949497E-2</v>
      </c>
    </row>
    <row r="22" spans="1:43" ht="20.100000000000001" customHeight="1">
      <c r="A22" s="8" t="s">
        <v>197</v>
      </c>
      <c r="B22" s="19">
        <v>1725.98</v>
      </c>
      <c r="C22" s="371">
        <v>504.81000000000006</v>
      </c>
      <c r="D22" s="375">
        <v>2230.79</v>
      </c>
      <c r="E22" s="19">
        <v>2459.7199999999998</v>
      </c>
      <c r="F22" s="369">
        <v>523.85</v>
      </c>
      <c r="G22" s="377">
        <v>2983.5699999999997</v>
      </c>
      <c r="H22" s="345">
        <f t="shared" si="0"/>
        <v>1.4441976803205452E-2</v>
      </c>
      <c r="I22" s="323">
        <f t="shared" si="1"/>
        <v>7.5296619997509062E-3</v>
      </c>
      <c r="J22" s="399">
        <f t="shared" si="2"/>
        <v>1.1957865969132076E-2</v>
      </c>
      <c r="K22" s="323">
        <f t="shared" si="3"/>
        <v>2.1399781592979231E-2</v>
      </c>
      <c r="L22" s="323">
        <f t="shared" si="4"/>
        <v>7.4566253151468675E-3</v>
      </c>
      <c r="M22" s="399">
        <f t="shared" si="5"/>
        <v>1.6110483302079669E-2</v>
      </c>
      <c r="N22" s="394">
        <f t="shared" si="6"/>
        <v>0.42511500712638606</v>
      </c>
      <c r="O22" s="395">
        <f t="shared" si="6"/>
        <v>3.7717160912026232E-2</v>
      </c>
      <c r="P22" s="386">
        <f t="shared" si="6"/>
        <v>0.33744996167277053</v>
      </c>
      <c r="R22" s="401">
        <v>512.19399999999996</v>
      </c>
      <c r="S22" s="369">
        <v>262.63499999999999</v>
      </c>
      <c r="T22" s="374">
        <v>774.82899999999995</v>
      </c>
      <c r="U22" s="19">
        <v>713.5329999999999</v>
      </c>
      <c r="V22" s="119">
        <v>170.06800000000001</v>
      </c>
      <c r="W22" s="375">
        <v>883.60099999999989</v>
      </c>
      <c r="X22" s="345">
        <f t="shared" si="10"/>
        <v>1.5734142589311734E-2</v>
      </c>
      <c r="Y22" s="323">
        <f t="shared" si="11"/>
        <v>8.7532751250341718E-3</v>
      </c>
      <c r="Z22" s="399">
        <f t="shared" si="12"/>
        <v>1.238592305250359E-2</v>
      </c>
      <c r="AA22" s="323">
        <f t="shared" si="13"/>
        <v>2.2531714329011791E-2</v>
      </c>
      <c r="AB22" s="323">
        <f t="shared" si="14"/>
        <v>5.7693968014022861E-3</v>
      </c>
      <c r="AC22" s="399">
        <f t="shared" si="15"/>
        <v>1.4450782727494159E-2</v>
      </c>
      <c r="AE22" s="394">
        <f t="shared" si="7"/>
        <v>0.39309128962853912</v>
      </c>
      <c r="AF22" s="395">
        <f t="shared" si="7"/>
        <v>-0.35245492794182032</v>
      </c>
      <c r="AG22" s="386">
        <f t="shared" si="7"/>
        <v>0.14038194233824489</v>
      </c>
      <c r="AI22" s="27">
        <f t="shared" si="8"/>
        <v>2.9675546645963453</v>
      </c>
      <c r="AJ22" s="28">
        <f t="shared" si="8"/>
        <v>5.2026505021691314</v>
      </c>
      <c r="AK22" s="402">
        <f t="shared" si="8"/>
        <v>3.4733390413261667</v>
      </c>
      <c r="AL22" s="28">
        <f t="shared" si="8"/>
        <v>2.9008708308262725</v>
      </c>
      <c r="AM22" s="28">
        <f t="shared" si="8"/>
        <v>3.2465018612198149</v>
      </c>
      <c r="AN22" s="402">
        <f t="shared" si="8"/>
        <v>2.9615561223634774</v>
      </c>
      <c r="AO22" s="384">
        <f t="shared" si="16"/>
        <v>-2.2470970649884667E-2</v>
      </c>
      <c r="AP22" s="385">
        <f t="shared" si="16"/>
        <v>-0.37599078395401403</v>
      </c>
      <c r="AQ22" s="386">
        <f t="shared" si="16"/>
        <v>-0.14734608769067467</v>
      </c>
    </row>
    <row r="23" spans="1:43" ht="20.100000000000001" customHeight="1">
      <c r="A23" s="8" t="s">
        <v>195</v>
      </c>
      <c r="B23" s="19">
        <v>155.85999999999999</v>
      </c>
      <c r="C23" s="371">
        <v>254.45</v>
      </c>
      <c r="D23" s="375">
        <v>410.30999999999995</v>
      </c>
      <c r="E23" s="19">
        <v>124.25</v>
      </c>
      <c r="F23" s="369">
        <v>251.87</v>
      </c>
      <c r="G23" s="377">
        <v>376.12</v>
      </c>
      <c r="H23" s="345">
        <f t="shared" si="0"/>
        <v>1.3041440251611268E-3</v>
      </c>
      <c r="I23" s="323">
        <f t="shared" si="1"/>
        <v>3.7953338797500399E-3</v>
      </c>
      <c r="J23" s="399">
        <f t="shared" si="2"/>
        <v>2.1994145508069259E-3</v>
      </c>
      <c r="K23" s="323">
        <f t="shared" si="3"/>
        <v>1.0809859914655611E-3</v>
      </c>
      <c r="L23" s="323">
        <f t="shared" si="4"/>
        <v>3.5851870156076004E-3</v>
      </c>
      <c r="M23" s="399">
        <f t="shared" si="5"/>
        <v>2.0309478174060625E-3</v>
      </c>
      <c r="N23" s="394">
        <f t="shared" si="6"/>
        <v>-0.20281021429487994</v>
      </c>
      <c r="O23" s="395">
        <f t="shared" si="6"/>
        <v>-1.0139516604440889E-2</v>
      </c>
      <c r="P23" s="386">
        <f t="shared" si="6"/>
        <v>-8.3327240379225329E-2</v>
      </c>
      <c r="R23" s="401">
        <v>240.24099999999999</v>
      </c>
      <c r="S23" s="369">
        <v>661.47800000000007</v>
      </c>
      <c r="T23" s="374">
        <v>901.71900000000005</v>
      </c>
      <c r="U23" s="19">
        <v>197.91699999999997</v>
      </c>
      <c r="V23" s="119">
        <v>613.41300000000001</v>
      </c>
      <c r="W23" s="375">
        <v>811.32999999999993</v>
      </c>
      <c r="X23" s="345">
        <f t="shared" si="10"/>
        <v>7.3799891248215333E-3</v>
      </c>
      <c r="Y23" s="323">
        <f t="shared" si="11"/>
        <v>2.2046181670978181E-2</v>
      </c>
      <c r="Z23" s="399">
        <f t="shared" si="12"/>
        <v>1.4414305800351414E-2</v>
      </c>
      <c r="AA23" s="323">
        <f t="shared" si="13"/>
        <v>6.2497590228553224E-3</v>
      </c>
      <c r="AB23" s="323">
        <f t="shared" si="14"/>
        <v>2.0809458570328225E-2</v>
      </c>
      <c r="AC23" s="399">
        <f t="shared" si="15"/>
        <v>1.3268832369245661E-2</v>
      </c>
      <c r="AE23" s="394">
        <f t="shared" si="7"/>
        <v>-0.17617309285259392</v>
      </c>
      <c r="AF23" s="395">
        <f t="shared" si="7"/>
        <v>-7.2663036412397769E-2</v>
      </c>
      <c r="AG23" s="386">
        <f t="shared" si="7"/>
        <v>-0.1002407623661031</v>
      </c>
      <c r="AI23" s="27">
        <f t="shared" ref="AI23:AN33" si="17">(R23/B23)*10</f>
        <v>15.413897087129476</v>
      </c>
      <c r="AJ23" s="28">
        <f t="shared" si="17"/>
        <v>25.996384358420123</v>
      </c>
      <c r="AK23" s="402">
        <f t="shared" si="17"/>
        <v>21.976529940776487</v>
      </c>
      <c r="AL23" s="28">
        <f t="shared" si="17"/>
        <v>15.928933601609657</v>
      </c>
      <c r="AM23" s="28">
        <f t="shared" si="17"/>
        <v>24.35434946599436</v>
      </c>
      <c r="AN23" s="402">
        <f t="shared" si="17"/>
        <v>21.571041157077527</v>
      </c>
      <c r="AO23" s="384">
        <f t="shared" si="16"/>
        <v>3.3413776643820607E-2</v>
      </c>
      <c r="AP23" s="385">
        <f t="shared" si="16"/>
        <v>-6.3163971950349854E-2</v>
      </c>
      <c r="AQ23" s="386">
        <f t="shared" si="16"/>
        <v>-1.845099225363115E-2</v>
      </c>
    </row>
    <row r="24" spans="1:43" ht="20.100000000000001" customHeight="1">
      <c r="A24" s="8" t="s">
        <v>198</v>
      </c>
      <c r="B24" s="19">
        <v>530.96</v>
      </c>
      <c r="C24" s="371">
        <v>1797.89</v>
      </c>
      <c r="D24" s="375">
        <v>2328.8500000000004</v>
      </c>
      <c r="E24" s="19">
        <v>450.52000000000004</v>
      </c>
      <c r="F24" s="369">
        <v>1892.02</v>
      </c>
      <c r="G24" s="377">
        <v>2342.54</v>
      </c>
      <c r="H24" s="345">
        <f t="shared" si="0"/>
        <v>4.4427583190013598E-3</v>
      </c>
      <c r="I24" s="323">
        <f t="shared" si="1"/>
        <v>2.6817028214045194E-2</v>
      </c>
      <c r="J24" s="399">
        <f t="shared" si="2"/>
        <v>1.2483504122850309E-2</v>
      </c>
      <c r="K24" s="323">
        <f t="shared" si="3"/>
        <v>3.9195638541252688E-3</v>
      </c>
      <c r="L24" s="323">
        <f t="shared" si="4"/>
        <v>2.6931534272719625E-2</v>
      </c>
      <c r="M24" s="399">
        <f t="shared" si="5"/>
        <v>1.2649092045587571E-2</v>
      </c>
      <c r="N24" s="394">
        <f t="shared" si="6"/>
        <v>-0.15149917131233989</v>
      </c>
      <c r="O24" s="395">
        <f t="shared" si="6"/>
        <v>5.2355817096707738E-2</v>
      </c>
      <c r="P24" s="386">
        <f t="shared" si="6"/>
        <v>5.8784378555937896E-3</v>
      </c>
      <c r="R24" s="401">
        <v>207.76499999999999</v>
      </c>
      <c r="S24" s="369">
        <v>829.99099999999999</v>
      </c>
      <c r="T24" s="374">
        <v>1037.7559999999999</v>
      </c>
      <c r="U24" s="19">
        <v>153.70400000000001</v>
      </c>
      <c r="V24" s="119">
        <v>563.49900000000002</v>
      </c>
      <c r="W24" s="375">
        <v>717.20299999999997</v>
      </c>
      <c r="X24" s="345">
        <f t="shared" si="10"/>
        <v>6.3823553869595357E-3</v>
      </c>
      <c r="Y24" s="323">
        <f t="shared" si="11"/>
        <v>2.7662495761426455E-2</v>
      </c>
      <c r="Z24" s="399">
        <f t="shared" si="12"/>
        <v>1.6588906666211403E-2</v>
      </c>
      <c r="AA24" s="323">
        <f t="shared" si="13"/>
        <v>4.8536152066217383E-3</v>
      </c>
      <c r="AB24" s="323">
        <f t="shared" si="14"/>
        <v>1.911617310836481E-2</v>
      </c>
      <c r="AC24" s="399">
        <f t="shared" si="15"/>
        <v>1.172943978617837E-2</v>
      </c>
      <c r="AE24" s="394">
        <f t="shared" si="7"/>
        <v>-0.26020263278222983</v>
      </c>
      <c r="AF24" s="395">
        <f t="shared" si="7"/>
        <v>-0.32107818036581115</v>
      </c>
      <c r="AG24" s="386">
        <f t="shared" si="7"/>
        <v>-0.30889052918026966</v>
      </c>
      <c r="AI24" s="27">
        <f t="shared" si="17"/>
        <v>3.9130066295012798</v>
      </c>
      <c r="AJ24" s="28">
        <f t="shared" si="17"/>
        <v>4.616472642931436</v>
      </c>
      <c r="AK24" s="402">
        <f t="shared" si="17"/>
        <v>4.456087768641174</v>
      </c>
      <c r="AL24" s="28">
        <f t="shared" si="17"/>
        <v>3.4117020332060726</v>
      </c>
      <c r="AM24" s="28">
        <f t="shared" si="17"/>
        <v>2.978293041299775</v>
      </c>
      <c r="AN24" s="402">
        <f t="shared" si="17"/>
        <v>3.0616467595003716</v>
      </c>
      <c r="AO24" s="384">
        <f t="shared" si="16"/>
        <v>-0.12811238103092593</v>
      </c>
      <c r="AP24" s="385">
        <f t="shared" si="16"/>
        <v>-0.35485526035553966</v>
      </c>
      <c r="AQ24" s="386">
        <f t="shared" si="16"/>
        <v>-0.31292943082358071</v>
      </c>
    </row>
    <row r="25" spans="1:43" ht="20.100000000000001" customHeight="1">
      <c r="A25" s="8" t="s">
        <v>203</v>
      </c>
      <c r="B25" s="19">
        <v>877.36999999999989</v>
      </c>
      <c r="C25" s="371">
        <v>1069.1199999999999</v>
      </c>
      <c r="D25" s="375">
        <v>1946.4899999999998</v>
      </c>
      <c r="E25" s="19">
        <v>498.82000000000005</v>
      </c>
      <c r="F25" s="369">
        <v>1209.3600000000001</v>
      </c>
      <c r="G25" s="377">
        <v>1708.1800000000003</v>
      </c>
      <c r="H25" s="345">
        <f t="shared" si="0"/>
        <v>7.3413117115078775E-3</v>
      </c>
      <c r="I25" s="323">
        <f t="shared" si="1"/>
        <v>1.5946816103432356E-2</v>
      </c>
      <c r="J25" s="399">
        <f t="shared" si="2"/>
        <v>1.0433911990934106E-2</v>
      </c>
      <c r="K25" s="323">
        <f t="shared" si="3"/>
        <v>4.339778126863994E-3</v>
      </c>
      <c r="L25" s="323">
        <f t="shared" si="4"/>
        <v>1.7214363636777735E-2</v>
      </c>
      <c r="M25" s="399">
        <f t="shared" si="5"/>
        <v>9.2237170124872068E-3</v>
      </c>
      <c r="N25" s="394">
        <f t="shared" si="6"/>
        <v>-0.43145993138584621</v>
      </c>
      <c r="O25" s="395">
        <f t="shared" si="6"/>
        <v>0.13117330140676467</v>
      </c>
      <c r="P25" s="386">
        <f t="shared" si="6"/>
        <v>-0.12243063154704084</v>
      </c>
      <c r="R25" s="401">
        <v>215.852</v>
      </c>
      <c r="S25" s="369">
        <v>379.08499999999998</v>
      </c>
      <c r="T25" s="374">
        <v>594.93700000000001</v>
      </c>
      <c r="U25" s="19">
        <v>176.06200000000001</v>
      </c>
      <c r="V25" s="119">
        <v>460.76400000000001</v>
      </c>
      <c r="W25" s="375">
        <v>636.82600000000002</v>
      </c>
      <c r="X25" s="345">
        <f t="shared" si="10"/>
        <v>6.6307808099823834E-3</v>
      </c>
      <c r="Y25" s="323">
        <f t="shared" si="11"/>
        <v>1.2634398693142875E-2</v>
      </c>
      <c r="Z25" s="399">
        <f t="shared" si="12"/>
        <v>9.5102840795676571E-3</v>
      </c>
      <c r="AA25" s="323">
        <f t="shared" si="13"/>
        <v>5.5596289004075147E-3</v>
      </c>
      <c r="AB25" s="323">
        <f t="shared" si="14"/>
        <v>1.563098494602937E-2</v>
      </c>
      <c r="AC25" s="399">
        <f t="shared" si="15"/>
        <v>1.0414920491510531E-2</v>
      </c>
      <c r="AE25" s="394">
        <f t="shared" si="7"/>
        <v>-0.18433926949947183</v>
      </c>
      <c r="AF25" s="395">
        <f t="shared" si="7"/>
        <v>0.21546355039107334</v>
      </c>
      <c r="AG25" s="386">
        <f t="shared" si="7"/>
        <v>7.0409135757231456E-2</v>
      </c>
      <c r="AI25" s="27">
        <f t="shared" si="17"/>
        <v>2.4602163283449405</v>
      </c>
      <c r="AJ25" s="28">
        <f t="shared" si="17"/>
        <v>3.5457666117928763</v>
      </c>
      <c r="AK25" s="402">
        <f t="shared" si="17"/>
        <v>3.0564606034451764</v>
      </c>
      <c r="AL25" s="28">
        <f t="shared" si="17"/>
        <v>3.5295697846918728</v>
      </c>
      <c r="AM25" s="28">
        <f t="shared" si="17"/>
        <v>3.8099821393133553</v>
      </c>
      <c r="AN25" s="402">
        <f t="shared" si="17"/>
        <v>3.7280965706190212</v>
      </c>
      <c r="AO25" s="384">
        <f t="shared" si="16"/>
        <v>0.43465830383554832</v>
      </c>
      <c r="AP25" s="385">
        <f t="shared" si="16"/>
        <v>7.4515769493040993E-2</v>
      </c>
      <c r="AQ25" s="386">
        <f t="shared" si="16"/>
        <v>0.21974304737211112</v>
      </c>
    </row>
    <row r="26" spans="1:43" ht="20.100000000000001" customHeight="1">
      <c r="A26" s="8" t="s">
        <v>207</v>
      </c>
      <c r="B26" s="19">
        <v>746.65000000000009</v>
      </c>
      <c r="C26" s="371">
        <v>235.73</v>
      </c>
      <c r="D26" s="375">
        <v>982.38000000000011</v>
      </c>
      <c r="E26" s="19">
        <v>1793.9500000000003</v>
      </c>
      <c r="F26" s="369">
        <v>446.42</v>
      </c>
      <c r="G26" s="377">
        <v>2240.3700000000003</v>
      </c>
      <c r="H26" s="345">
        <f t="shared" si="0"/>
        <v>6.2475242935105578E-3</v>
      </c>
      <c r="I26" s="323">
        <f t="shared" si="1"/>
        <v>3.5161094732697067E-3</v>
      </c>
      <c r="J26" s="399">
        <f t="shared" si="2"/>
        <v>5.2659230007109457E-3</v>
      </c>
      <c r="K26" s="323">
        <f t="shared" si="3"/>
        <v>1.5607523697300955E-2</v>
      </c>
      <c r="L26" s="323">
        <f t="shared" si="4"/>
        <v>6.3544653492180296E-3</v>
      </c>
      <c r="M26" s="399">
        <f t="shared" si="5"/>
        <v>1.2097401259390675E-2</v>
      </c>
      <c r="N26" s="394">
        <f t="shared" si="6"/>
        <v>1.4026652380633498</v>
      </c>
      <c r="O26" s="395">
        <f t="shared" si="6"/>
        <v>0.89377677851779591</v>
      </c>
      <c r="P26" s="386">
        <f t="shared" si="6"/>
        <v>1.2805533500274844</v>
      </c>
      <c r="R26" s="401">
        <v>176.702</v>
      </c>
      <c r="S26" s="369">
        <v>59.4</v>
      </c>
      <c r="T26" s="374">
        <v>236.102</v>
      </c>
      <c r="U26" s="19">
        <v>389.33199999999999</v>
      </c>
      <c r="V26" s="119">
        <v>100.95899999999999</v>
      </c>
      <c r="W26" s="375">
        <v>490.291</v>
      </c>
      <c r="X26" s="345">
        <f t="shared" si="10"/>
        <v>5.4281277481121647E-3</v>
      </c>
      <c r="Y26" s="323">
        <f t="shared" si="11"/>
        <v>1.9797229707656247E-3</v>
      </c>
      <c r="Z26" s="399">
        <f t="shared" si="12"/>
        <v>3.7741762434578504E-3</v>
      </c>
      <c r="AA26" s="323">
        <f t="shared" si="13"/>
        <v>1.2294199992351889E-2</v>
      </c>
      <c r="AB26" s="323">
        <f t="shared" si="14"/>
        <v>3.4249390342261524E-3</v>
      </c>
      <c r="AC26" s="399">
        <f t="shared" si="15"/>
        <v>8.0184254140113452E-3</v>
      </c>
      <c r="AE26" s="394">
        <f t="shared" si="7"/>
        <v>1.2033253726613167</v>
      </c>
      <c r="AF26" s="395">
        <f t="shared" si="7"/>
        <v>0.69964646464646452</v>
      </c>
      <c r="AG26" s="386">
        <f t="shared" si="7"/>
        <v>1.0766067208240506</v>
      </c>
      <c r="AI26" s="27">
        <f t="shared" si="17"/>
        <v>2.3665974686934974</v>
      </c>
      <c r="AJ26" s="28">
        <f t="shared" si="17"/>
        <v>2.5198320111992532</v>
      </c>
      <c r="AK26" s="402">
        <f t="shared" si="17"/>
        <v>2.4033673323968321</v>
      </c>
      <c r="AL26" s="28">
        <f t="shared" si="17"/>
        <v>2.1702500069678639</v>
      </c>
      <c r="AM26" s="28">
        <f t="shared" si="17"/>
        <v>2.2615250212804083</v>
      </c>
      <c r="AN26" s="402">
        <f t="shared" si="17"/>
        <v>2.1884376241424404</v>
      </c>
      <c r="AO26" s="384">
        <f t="shared" si="16"/>
        <v>-8.296614203429746E-2</v>
      </c>
      <c r="AP26" s="385">
        <f t="shared" si="16"/>
        <v>-0.10250960729557121</v>
      </c>
      <c r="AQ26" s="386">
        <f t="shared" si="16"/>
        <v>-8.9428571886281921E-2</v>
      </c>
    </row>
    <row r="27" spans="1:43" ht="20.100000000000001" customHeight="1">
      <c r="A27" s="8" t="s">
        <v>219</v>
      </c>
      <c r="B27" s="19">
        <v>1.8</v>
      </c>
      <c r="C27" s="371">
        <v>20.61</v>
      </c>
      <c r="D27" s="375">
        <v>22.41</v>
      </c>
      <c r="E27" s="19">
        <v>85.37</v>
      </c>
      <c r="F27" s="369">
        <v>54.54</v>
      </c>
      <c r="G27" s="377">
        <v>139.91</v>
      </c>
      <c r="H27" s="345">
        <f t="shared" si="0"/>
        <v>1.5061332255165074E-5</v>
      </c>
      <c r="I27" s="323">
        <f t="shared" si="1"/>
        <v>3.0741533213459745E-4</v>
      </c>
      <c r="J27" s="399">
        <f t="shared" si="2"/>
        <v>1.2012595375102535E-4</v>
      </c>
      <c r="K27" s="323">
        <f t="shared" si="3"/>
        <v>7.4272655204358107E-4</v>
      </c>
      <c r="L27" s="323">
        <f t="shared" si="4"/>
        <v>7.7633739560582261E-4</v>
      </c>
      <c r="M27" s="399">
        <f t="shared" si="5"/>
        <v>7.5547673384367272E-4</v>
      </c>
      <c r="N27" s="394">
        <f t="shared" si="6"/>
        <v>46.427777777777784</v>
      </c>
      <c r="O27" s="395">
        <f t="shared" si="6"/>
        <v>1.6462882096069869</v>
      </c>
      <c r="P27" s="386">
        <f t="shared" si="6"/>
        <v>5.2431950022311469</v>
      </c>
      <c r="R27" s="401">
        <v>1.24</v>
      </c>
      <c r="S27" s="369">
        <v>98.373999999999995</v>
      </c>
      <c r="T27" s="374">
        <v>99.61399999999999</v>
      </c>
      <c r="U27" s="19">
        <v>51.707000000000008</v>
      </c>
      <c r="V27" s="119">
        <v>395.16800000000001</v>
      </c>
      <c r="W27" s="375">
        <v>446.875</v>
      </c>
      <c r="X27" s="345">
        <f t="shared" si="10"/>
        <v>3.809169340278596E-5</v>
      </c>
      <c r="Y27" s="323">
        <f t="shared" si="11"/>
        <v>3.2786745374763899E-3</v>
      </c>
      <c r="Z27" s="399">
        <f t="shared" si="12"/>
        <v>1.5923659787541412E-3</v>
      </c>
      <c r="AA27" s="323">
        <f t="shared" si="13"/>
        <v>1.6327869247956478E-3</v>
      </c>
      <c r="AB27" s="323">
        <f t="shared" si="14"/>
        <v>1.3405702396785629E-2</v>
      </c>
      <c r="AC27" s="399">
        <f t="shared" si="15"/>
        <v>7.3083818729822092E-3</v>
      </c>
      <c r="AE27" s="394">
        <f t="shared" si="7"/>
        <v>40.6991935483871</v>
      </c>
      <c r="AF27" s="395">
        <f t="shared" si="7"/>
        <v>3.0169963608270476</v>
      </c>
      <c r="AG27" s="386">
        <f t="shared" si="7"/>
        <v>3.4860662155921864</v>
      </c>
      <c r="AI27" s="27">
        <f t="shared" si="17"/>
        <v>6.8888888888888893</v>
      </c>
      <c r="AJ27" s="28">
        <f t="shared" si="17"/>
        <v>47.731198447355652</v>
      </c>
      <c r="AK27" s="402">
        <f t="shared" si="17"/>
        <v>44.45069165551093</v>
      </c>
      <c r="AL27" s="28">
        <f t="shared" si="17"/>
        <v>6.0568115262972944</v>
      </c>
      <c r="AM27" s="28">
        <f t="shared" si="17"/>
        <v>72.454712137880449</v>
      </c>
      <c r="AN27" s="402">
        <f t="shared" si="17"/>
        <v>31.940175827317564</v>
      </c>
      <c r="AO27" s="384">
        <f t="shared" si="16"/>
        <v>-0.12078542360200571</v>
      </c>
      <c r="AP27" s="385">
        <f t="shared" si="16"/>
        <v>0.51797387232573244</v>
      </c>
      <c r="AQ27" s="386">
        <f t="shared" si="16"/>
        <v>-0.28144704530468945</v>
      </c>
    </row>
    <row r="28" spans="1:43" ht="20.100000000000001" customHeight="1">
      <c r="A28" s="8" t="s">
        <v>196</v>
      </c>
      <c r="B28" s="19">
        <v>317.58</v>
      </c>
      <c r="C28" s="371">
        <v>2138.5</v>
      </c>
      <c r="D28" s="375">
        <v>2456.08</v>
      </c>
      <c r="E28" s="19">
        <v>302.87</v>
      </c>
      <c r="F28" s="369">
        <v>1398.6499999999999</v>
      </c>
      <c r="G28" s="377">
        <v>1701.52</v>
      </c>
      <c r="H28" s="345">
        <f t="shared" si="0"/>
        <v>2.6573210542196243E-3</v>
      </c>
      <c r="I28" s="323">
        <f t="shared" si="1"/>
        <v>3.1897510323621384E-2</v>
      </c>
      <c r="J28" s="399">
        <f t="shared" si="2"/>
        <v>1.316550435023732E-2</v>
      </c>
      <c r="K28" s="323">
        <f t="shared" si="3"/>
        <v>2.6349957926372191E-3</v>
      </c>
      <c r="L28" s="323">
        <f t="shared" si="4"/>
        <v>1.9908769680309565E-2</v>
      </c>
      <c r="M28" s="399">
        <f t="shared" si="5"/>
        <v>9.1877547864318912E-3</v>
      </c>
      <c r="N28" s="394">
        <f t="shared" ref="N28" si="18">(E28-B28)/B28</f>
        <v>-4.6319037722778449E-2</v>
      </c>
      <c r="O28" s="395">
        <f t="shared" ref="O28" si="19">(F28-C28)/C28</f>
        <v>-0.3459667991582886</v>
      </c>
      <c r="P28" s="386">
        <f t="shared" ref="P28" si="20">(G28-D28)/D28</f>
        <v>-0.30722126315103743</v>
      </c>
      <c r="R28" s="401">
        <v>103.84699999999999</v>
      </c>
      <c r="S28" s="369">
        <v>644.44400000000007</v>
      </c>
      <c r="T28" s="374">
        <v>748.29100000000005</v>
      </c>
      <c r="U28" s="19">
        <v>87.655000000000001</v>
      </c>
      <c r="V28" s="119">
        <v>358.51299999999998</v>
      </c>
      <c r="W28" s="375">
        <v>446.16800000000001</v>
      </c>
      <c r="X28" s="345">
        <f t="shared" si="10"/>
        <v>3.1900871651605752E-3</v>
      </c>
      <c r="Y28" s="323">
        <f t="shared" si="11"/>
        <v>2.147846111400812E-2</v>
      </c>
      <c r="Z28" s="399">
        <f t="shared" si="12"/>
        <v>1.1961703481517812E-2</v>
      </c>
      <c r="AA28" s="323">
        <f t="shared" si="13"/>
        <v>2.7679412437960527E-3</v>
      </c>
      <c r="AB28" s="323">
        <f t="shared" si="14"/>
        <v>1.2162216028066053E-2</v>
      </c>
      <c r="AC28" s="399">
        <f t="shared" si="15"/>
        <v>7.2968192973532336E-3</v>
      </c>
      <c r="AE28" s="394">
        <f t="shared" ref="AE28:AE29" si="21">(U28-R28)/R28</f>
        <v>-0.155921692489913</v>
      </c>
      <c r="AF28" s="395">
        <f t="shared" ref="AF28:AF29" si="22">(V28-S28)/S28</f>
        <v>-0.44368634047333838</v>
      </c>
      <c r="AG28" s="386">
        <f t="shared" ref="AG28:AG29" si="23">(W28-T28)/T28</f>
        <v>-0.40375067988255908</v>
      </c>
      <c r="AI28" s="27">
        <f t="shared" ref="AI28:AI29" si="24">(R28/B28)*10</f>
        <v>3.2699477297059012</v>
      </c>
      <c r="AJ28" s="28">
        <f t="shared" ref="AJ28:AJ29" si="25">(S28/C28)*10</f>
        <v>3.0135328501285952</v>
      </c>
      <c r="AK28" s="402">
        <f t="shared" ref="AK28:AK29" si="26">(T28/D28)*10</f>
        <v>3.0466882186248005</v>
      </c>
      <c r="AL28" s="28">
        <f t="shared" si="17"/>
        <v>2.8941460032357118</v>
      </c>
      <c r="AM28" s="28">
        <f t="shared" si="17"/>
        <v>2.5632788760590568</v>
      </c>
      <c r="AN28" s="402">
        <f t="shared" si="17"/>
        <v>2.6221731158023416</v>
      </c>
      <c r="AO28" s="384">
        <f t="shared" ref="AO28:AO29" si="27">(AL28-AI28)/AI28</f>
        <v>-0.11492591244080497</v>
      </c>
      <c r="AP28" s="385">
        <f t="shared" ref="AP28:AP29" si="28">(AM28-AJ28)/AJ28</f>
        <v>-0.14941067393717805</v>
      </c>
      <c r="AQ28" s="386">
        <f t="shared" ref="AQ28:AQ29" si="29">(AN28-AK28)/AK28</f>
        <v>-0.13933657544193168</v>
      </c>
    </row>
    <row r="29" spans="1:43" ht="20.100000000000001" customHeight="1">
      <c r="A29" s="8" t="s">
        <v>202</v>
      </c>
      <c r="B29" s="19">
        <v>427.77</v>
      </c>
      <c r="C29" s="371">
        <v>520.03</v>
      </c>
      <c r="D29" s="375">
        <v>947.8</v>
      </c>
      <c r="E29" s="19">
        <v>135.42000000000002</v>
      </c>
      <c r="F29" s="369">
        <v>483.71999999999997</v>
      </c>
      <c r="G29" s="377">
        <v>619.14</v>
      </c>
      <c r="H29" s="345">
        <f t="shared" si="0"/>
        <v>3.5793256104399793E-3</v>
      </c>
      <c r="I29" s="323">
        <f t="shared" si="1"/>
        <v>7.75668098835297E-3</v>
      </c>
      <c r="J29" s="399">
        <f t="shared" si="2"/>
        <v>5.0805613103624197E-3</v>
      </c>
      <c r="K29" s="323">
        <f t="shared" si="3"/>
        <v>1.1781659795916805E-3</v>
      </c>
      <c r="L29" s="323">
        <f t="shared" si="4"/>
        <v>6.8854038320947646E-3</v>
      </c>
      <c r="M29" s="399">
        <f t="shared" si="5"/>
        <v>3.3431910870700557E-3</v>
      </c>
      <c r="N29" s="394">
        <f t="shared" si="6"/>
        <v>-0.68342801037940948</v>
      </c>
      <c r="O29" s="395">
        <f t="shared" si="6"/>
        <v>-6.9822894832990409E-2</v>
      </c>
      <c r="P29" s="386">
        <f t="shared" si="6"/>
        <v>-0.34676092002532177</v>
      </c>
      <c r="R29" s="401">
        <v>116.19700000000002</v>
      </c>
      <c r="S29" s="369">
        <v>524.73799999999994</v>
      </c>
      <c r="T29" s="374">
        <v>640.93499999999995</v>
      </c>
      <c r="U29" s="19">
        <v>46.399000000000001</v>
      </c>
      <c r="V29" s="119">
        <v>313.66799999999995</v>
      </c>
      <c r="W29" s="375">
        <v>360.06699999999995</v>
      </c>
      <c r="X29" s="345">
        <f t="shared" si="10"/>
        <v>3.569468143809291E-3</v>
      </c>
      <c r="Y29" s="323">
        <f t="shared" si="11"/>
        <v>1.7488819397872259E-2</v>
      </c>
      <c r="Z29" s="399">
        <f t="shared" si="12"/>
        <v>1.0245578820173726E-2</v>
      </c>
      <c r="AA29" s="323">
        <f t="shared" si="13"/>
        <v>1.465172617316674E-3</v>
      </c>
      <c r="AB29" s="323">
        <f t="shared" si="14"/>
        <v>1.0640891619247901E-2</v>
      </c>
      <c r="AC29" s="399">
        <f t="shared" si="15"/>
        <v>5.8886872970273221E-3</v>
      </c>
      <c r="AE29" s="394">
        <f t="shared" si="21"/>
        <v>-0.60068676471853844</v>
      </c>
      <c r="AF29" s="395">
        <f t="shared" si="22"/>
        <v>-0.40223883156927842</v>
      </c>
      <c r="AG29" s="386">
        <f t="shared" si="23"/>
        <v>-0.43821604374858608</v>
      </c>
      <c r="AI29" s="27">
        <f t="shared" si="24"/>
        <v>2.716342894546135</v>
      </c>
      <c r="AJ29" s="28">
        <f t="shared" si="25"/>
        <v>10.09053323846701</v>
      </c>
      <c r="AK29" s="402">
        <f t="shared" si="26"/>
        <v>6.7623443764507272</v>
      </c>
      <c r="AL29" s="28">
        <f t="shared" si="17"/>
        <v>3.4263033525328606</v>
      </c>
      <c r="AM29" s="28">
        <f t="shared" si="17"/>
        <v>6.4844951624906964</v>
      </c>
      <c r="AN29" s="402">
        <f t="shared" si="17"/>
        <v>5.8155990567561444</v>
      </c>
      <c r="AO29" s="384">
        <f t="shared" si="27"/>
        <v>0.26136628752289781</v>
      </c>
      <c r="AP29" s="385">
        <f t="shared" si="28"/>
        <v>-0.35736843541919261</v>
      </c>
      <c r="AQ29" s="386">
        <f t="shared" si="29"/>
        <v>-0.14000252974272362</v>
      </c>
    </row>
    <row r="30" spans="1:43" ht="20.100000000000001" customHeight="1">
      <c r="A30" s="8" t="s">
        <v>218</v>
      </c>
      <c r="B30" s="19">
        <v>2187.58</v>
      </c>
      <c r="C30" s="371">
        <v>705.52</v>
      </c>
      <c r="D30" s="375">
        <v>2893.1</v>
      </c>
      <c r="E30" s="19">
        <v>1464.98</v>
      </c>
      <c r="F30" s="369">
        <v>420.80999999999995</v>
      </c>
      <c r="G30" s="377">
        <v>1885.79</v>
      </c>
      <c r="H30" s="345">
        <f t="shared" si="0"/>
        <v>1.8304371785974449E-2</v>
      </c>
      <c r="I30" s="323">
        <f t="shared" si="1"/>
        <v>1.0523418977564347E-2</v>
      </c>
      <c r="J30" s="399">
        <f t="shared" si="2"/>
        <v>1.5508094457701536E-2</v>
      </c>
      <c r="K30" s="323">
        <f t="shared" si="3"/>
        <v>1.2745455595792496E-2</v>
      </c>
      <c r="L30" s="323">
        <f t="shared" si="4"/>
        <v>5.9899255490444836E-3</v>
      </c>
      <c r="M30" s="399">
        <f t="shared" si="5"/>
        <v>1.0182763704631973E-2</v>
      </c>
      <c r="N30" s="394">
        <f t="shared" si="6"/>
        <v>-0.33031934832097565</v>
      </c>
      <c r="O30" s="395">
        <f t="shared" si="6"/>
        <v>-0.4035463204444949</v>
      </c>
      <c r="P30" s="386">
        <f t="shared" si="6"/>
        <v>-0.34817669627734954</v>
      </c>
      <c r="R30" s="401">
        <v>440.13100000000003</v>
      </c>
      <c r="S30" s="369">
        <v>161.947</v>
      </c>
      <c r="T30" s="374">
        <v>602.07799999999997</v>
      </c>
      <c r="U30" s="19">
        <v>273.86099999999999</v>
      </c>
      <c r="V30" s="119">
        <v>84.978999999999999</v>
      </c>
      <c r="W30" s="375">
        <v>358.84</v>
      </c>
      <c r="X30" s="345">
        <f t="shared" si="10"/>
        <v>1.3520431539565798E-2</v>
      </c>
      <c r="Y30" s="323">
        <f t="shared" si="11"/>
        <v>5.3974780462387314E-3</v>
      </c>
      <c r="Z30" s="399">
        <f t="shared" si="12"/>
        <v>9.6244355588204055E-3</v>
      </c>
      <c r="AA30" s="323">
        <f t="shared" si="13"/>
        <v>8.6478940957986517E-3</v>
      </c>
      <c r="AB30" s="323">
        <f t="shared" si="14"/>
        <v>2.8828325774770376E-3</v>
      </c>
      <c r="AC30" s="399">
        <f t="shared" si="15"/>
        <v>5.8686204224916048E-3</v>
      </c>
      <c r="AE30" s="394">
        <f t="shared" si="7"/>
        <v>-0.37777389004637263</v>
      </c>
      <c r="AF30" s="395">
        <f t="shared" si="7"/>
        <v>-0.47526659956652484</v>
      </c>
      <c r="AG30" s="386">
        <f t="shared" si="7"/>
        <v>-0.40399748869747776</v>
      </c>
      <c r="AI30" s="27">
        <f t="shared" si="17"/>
        <v>2.0119538485449677</v>
      </c>
      <c r="AJ30" s="28">
        <f t="shared" si="17"/>
        <v>2.2954274861095363</v>
      </c>
      <c r="AK30" s="402">
        <f t="shared" si="17"/>
        <v>2.0810825757837614</v>
      </c>
      <c r="AL30" s="28">
        <f t="shared" si="17"/>
        <v>1.8693838823738207</v>
      </c>
      <c r="AM30" s="28">
        <f t="shared" si="17"/>
        <v>2.0194149378579409</v>
      </c>
      <c r="AN30" s="402">
        <f t="shared" si="17"/>
        <v>1.9028629911071751</v>
      </c>
      <c r="AO30" s="384">
        <f t="shared" si="16"/>
        <v>-7.0861449567669127E-2</v>
      </c>
      <c r="AP30" s="385">
        <f t="shared" si="16"/>
        <v>-0.1202445077972828</v>
      </c>
      <c r="AQ30" s="386">
        <f t="shared" si="16"/>
        <v>-8.5637920739145432E-2</v>
      </c>
    </row>
    <row r="31" spans="1:43" ht="20.100000000000001" customHeight="1">
      <c r="A31" s="8" t="s">
        <v>220</v>
      </c>
      <c r="B31" s="19">
        <v>153.01999999999998</v>
      </c>
      <c r="C31" s="371">
        <v>487.49000000000007</v>
      </c>
      <c r="D31" s="375">
        <v>640.51</v>
      </c>
      <c r="E31" s="19">
        <v>180.96</v>
      </c>
      <c r="F31" s="369">
        <v>279.26</v>
      </c>
      <c r="G31" s="377">
        <v>460.22</v>
      </c>
      <c r="H31" s="345">
        <f t="shared" si="0"/>
        <v>1.2803805898251995E-3</v>
      </c>
      <c r="I31" s="323">
        <f t="shared" si="1"/>
        <v>7.27131976042188E-3</v>
      </c>
      <c r="J31" s="399">
        <f t="shared" si="2"/>
        <v>3.4333723622074629E-3</v>
      </c>
      <c r="K31" s="323">
        <f t="shared" si="3"/>
        <v>1.5743680081739069E-3</v>
      </c>
      <c r="L31" s="323">
        <f t="shared" si="4"/>
        <v>3.9750638264921525E-3</v>
      </c>
      <c r="M31" s="399">
        <f t="shared" si="5"/>
        <v>2.4850654166931247E-3</v>
      </c>
      <c r="N31" s="394">
        <f t="shared" si="6"/>
        <v>0.18259051104430812</v>
      </c>
      <c r="O31" s="395">
        <f t="shared" si="6"/>
        <v>-0.4271472235327905</v>
      </c>
      <c r="P31" s="386">
        <f t="shared" si="6"/>
        <v>-0.28147882156406606</v>
      </c>
      <c r="R31" s="401">
        <v>118.746</v>
      </c>
      <c r="S31" s="369">
        <v>464.87200000000001</v>
      </c>
      <c r="T31" s="374">
        <v>583.61800000000005</v>
      </c>
      <c r="U31" s="19">
        <v>101.755</v>
      </c>
      <c r="V31" s="119">
        <v>218.029</v>
      </c>
      <c r="W31" s="375">
        <v>319.78399999999999</v>
      </c>
      <c r="X31" s="345">
        <f t="shared" si="10"/>
        <v>3.647771149038082E-3</v>
      </c>
      <c r="Y31" s="323">
        <f t="shared" si="11"/>
        <v>1.5493565267100294E-2</v>
      </c>
      <c r="Z31" s="399">
        <f t="shared" si="12"/>
        <v>9.3293457524899568E-3</v>
      </c>
      <c r="AA31" s="323">
        <f t="shared" si="13"/>
        <v>3.213186484084962E-3</v>
      </c>
      <c r="AB31" s="323">
        <f t="shared" si="14"/>
        <v>7.3964285768806535E-3</v>
      </c>
      <c r="AC31" s="399">
        <f t="shared" si="15"/>
        <v>5.229882156911312E-3</v>
      </c>
      <c r="AE31" s="394">
        <f t="shared" si="7"/>
        <v>-0.14308692503326428</v>
      </c>
      <c r="AF31" s="395">
        <f t="shared" si="7"/>
        <v>-0.53099132664475379</v>
      </c>
      <c r="AG31" s="386">
        <f t="shared" si="7"/>
        <v>-0.45206624881343627</v>
      </c>
      <c r="AI31" s="27">
        <f t="shared" si="17"/>
        <v>7.7601620703176071</v>
      </c>
      <c r="AJ31" s="28">
        <f t="shared" si="17"/>
        <v>9.5360315083386311</v>
      </c>
      <c r="AK31" s="402">
        <f t="shared" si="17"/>
        <v>9.1117703080357852</v>
      </c>
      <c r="AL31" s="28">
        <f t="shared" si="17"/>
        <v>5.6230658709106986</v>
      </c>
      <c r="AM31" s="28">
        <f t="shared" si="17"/>
        <v>7.8073838000429703</v>
      </c>
      <c r="AN31" s="402">
        <f t="shared" si="17"/>
        <v>6.9485028899222101</v>
      </c>
      <c r="AO31" s="384">
        <f t="shared" si="16"/>
        <v>-0.275393243084605</v>
      </c>
      <c r="AP31" s="385">
        <f t="shared" si="16"/>
        <v>-0.18127537716125122</v>
      </c>
      <c r="AQ31" s="386">
        <f t="shared" si="16"/>
        <v>-0.23741461263633504</v>
      </c>
    </row>
    <row r="32" spans="1:43" ht="20.100000000000001" customHeight="1" thickBot="1">
      <c r="A32" s="8" t="s">
        <v>17</v>
      </c>
      <c r="B32" s="19">
        <f>B33-SUM(B7:B31)</f>
        <v>6305.8600000000151</v>
      </c>
      <c r="C32" s="371">
        <f t="shared" ref="C32:G32" si="30">C33-SUM(C7:C31)</f>
        <v>4854.2900000000081</v>
      </c>
      <c r="D32" s="376">
        <f t="shared" si="30"/>
        <v>11160.150000000023</v>
      </c>
      <c r="E32" s="21">
        <f t="shared" si="30"/>
        <v>5645.5900000000256</v>
      </c>
      <c r="F32" s="119">
        <f t="shared" si="30"/>
        <v>2991.3399999999674</v>
      </c>
      <c r="G32" s="375">
        <f t="shared" si="30"/>
        <v>8636.9300000000512</v>
      </c>
      <c r="H32" s="345">
        <f t="shared" si="0"/>
        <v>5.2763695896975257E-2</v>
      </c>
      <c r="I32" s="323">
        <f t="shared" si="1"/>
        <v>7.2405782272084315E-2</v>
      </c>
      <c r="J32" s="400">
        <f t="shared" si="2"/>
        <v>5.9822564156827684E-2</v>
      </c>
      <c r="K32" s="323">
        <f t="shared" si="3"/>
        <v>4.9117132423002696E-2</v>
      </c>
      <c r="L32" s="323">
        <f t="shared" si="4"/>
        <v>4.2579558213632122E-2</v>
      </c>
      <c r="M32" s="399">
        <f t="shared" si="5"/>
        <v>4.6637121484071696E-2</v>
      </c>
      <c r="N32" s="396">
        <f t="shared" si="6"/>
        <v>-0.10470736743283041</v>
      </c>
      <c r="O32" s="397">
        <f t="shared" si="6"/>
        <v>-0.3837739401642748</v>
      </c>
      <c r="P32" s="388">
        <f t="shared" si="6"/>
        <v>-0.22609194320864565</v>
      </c>
      <c r="R32" s="19">
        <f t="shared" ref="R32:W32" si="31">R33-SUM(R7:R31)</f>
        <v>1896.3370000000032</v>
      </c>
      <c r="S32" s="119">
        <f t="shared" si="31"/>
        <v>1791.0649999999914</v>
      </c>
      <c r="T32" s="375">
        <f t="shared" si="31"/>
        <v>3687.4020000000019</v>
      </c>
      <c r="U32" s="119">
        <f t="shared" si="31"/>
        <v>1856.5349999999889</v>
      </c>
      <c r="V32" s="123">
        <f t="shared" si="31"/>
        <v>1176.8869999999988</v>
      </c>
      <c r="W32" s="376">
        <f t="shared" si="31"/>
        <v>3033.4220000000132</v>
      </c>
      <c r="X32" s="345">
        <f t="shared" si="10"/>
        <v>5.8253780316418584E-2</v>
      </c>
      <c r="Y32" s="323">
        <f t="shared" si="11"/>
        <v>5.9693813512362234E-2</v>
      </c>
      <c r="Z32" s="399">
        <f t="shared" si="12"/>
        <v>5.8944460565683351E-2</v>
      </c>
      <c r="AA32" s="323">
        <f t="shared" si="13"/>
        <v>5.8625061856720943E-2</v>
      </c>
      <c r="AB32" s="323">
        <f t="shared" si="14"/>
        <v>3.9924783577227493E-2</v>
      </c>
      <c r="AC32" s="399">
        <f t="shared" si="15"/>
        <v>4.9609860381327073E-2</v>
      </c>
      <c r="AE32" s="396">
        <f t="shared" si="7"/>
        <v>-2.0988885414361565E-2</v>
      </c>
      <c r="AF32" s="397">
        <f t="shared" si="7"/>
        <v>-0.34291217794998818</v>
      </c>
      <c r="AG32" s="388">
        <f t="shared" si="7"/>
        <v>-0.17735522191504705</v>
      </c>
      <c r="AI32" s="27">
        <f t="shared" si="17"/>
        <v>3.0072614996209852</v>
      </c>
      <c r="AJ32" s="28">
        <f t="shared" si="17"/>
        <v>3.6896538937722889</v>
      </c>
      <c r="AK32" s="402">
        <f t="shared" si="17"/>
        <v>3.304079246246685</v>
      </c>
      <c r="AL32" s="28">
        <f t="shared" si="17"/>
        <v>3.2884694070947069</v>
      </c>
      <c r="AM32" s="28">
        <f t="shared" si="17"/>
        <v>3.9343137189353654</v>
      </c>
      <c r="AN32" s="402">
        <f t="shared" si="17"/>
        <v>3.5121530451213512</v>
      </c>
      <c r="AO32" s="387">
        <f t="shared" si="16"/>
        <v>9.350962911245439E-2</v>
      </c>
      <c r="AP32" s="385">
        <f t="shared" si="16"/>
        <v>6.6309695219932172E-2</v>
      </c>
      <c r="AQ32" s="386">
        <f t="shared" si="16"/>
        <v>6.2974820931135503E-2</v>
      </c>
    </row>
    <row r="33" spans="1:43" ht="25.5" customHeight="1" thickBot="1">
      <c r="A33" s="12" t="s">
        <v>18</v>
      </c>
      <c r="B33" s="17">
        <v>119511.34000000001</v>
      </c>
      <c r="C33" s="372">
        <v>67042.850000000006</v>
      </c>
      <c r="D33" s="18">
        <v>186554.19000000003</v>
      </c>
      <c r="E33" s="17">
        <v>114941.36000000002</v>
      </c>
      <c r="F33" s="373">
        <v>70252.959999999963</v>
      </c>
      <c r="G33" s="378">
        <v>185194.32000000007</v>
      </c>
      <c r="H33" s="334">
        <f>SUM(H7:H32)</f>
        <v>1</v>
      </c>
      <c r="I33" s="338">
        <f t="shared" ref="I33:M33" si="32">SUM(I7:I32)</f>
        <v>1</v>
      </c>
      <c r="J33" s="335">
        <f t="shared" si="32"/>
        <v>0.99999999999999978</v>
      </c>
      <c r="K33" s="338">
        <f t="shared" si="32"/>
        <v>1.0000000000000002</v>
      </c>
      <c r="L33" s="338">
        <f t="shared" si="32"/>
        <v>1</v>
      </c>
      <c r="M33" s="335">
        <f t="shared" si="32"/>
        <v>1.0000000000000002</v>
      </c>
      <c r="N33" s="389">
        <f t="shared" si="6"/>
        <v>-3.8238881766366237E-2</v>
      </c>
      <c r="O33" s="390">
        <f t="shared" si="6"/>
        <v>4.7881466852915062E-2</v>
      </c>
      <c r="P33" s="391">
        <f t="shared" si="6"/>
        <v>-7.2894101172424272E-3</v>
      </c>
      <c r="R33" s="17">
        <v>32553.028999999999</v>
      </c>
      <c r="S33" s="372">
        <v>30004.197999999993</v>
      </c>
      <c r="T33" s="18">
        <v>62557.226999999999</v>
      </c>
      <c r="U33" s="17">
        <v>31667.940999999995</v>
      </c>
      <c r="V33" s="373">
        <v>29477.604999999996</v>
      </c>
      <c r="W33" s="378">
        <v>61145.546000000024</v>
      </c>
      <c r="X33" s="334">
        <f t="shared" ref="X33:AC33" si="33">SUM(X7:X32)</f>
        <v>1</v>
      </c>
      <c r="Y33" s="338">
        <f t="shared" si="33"/>
        <v>1</v>
      </c>
      <c r="Z33" s="335">
        <f t="shared" si="33"/>
        <v>1.0000000000000002</v>
      </c>
      <c r="AA33" s="338">
        <f t="shared" si="33"/>
        <v>0.99999999999999989</v>
      </c>
      <c r="AB33" s="338">
        <f t="shared" si="33"/>
        <v>1</v>
      </c>
      <c r="AC33" s="335">
        <f t="shared" si="33"/>
        <v>0.99999999999999967</v>
      </c>
      <c r="AE33" s="389">
        <f t="shared" si="7"/>
        <v>-2.7189113492326732E-2</v>
      </c>
      <c r="AF33" s="390">
        <f t="shared" si="7"/>
        <v>-1.7550644079871665E-2</v>
      </c>
      <c r="AG33" s="391">
        <f t="shared" si="7"/>
        <v>-2.25662336343645E-2</v>
      </c>
      <c r="AI33" s="403">
        <f t="shared" si="17"/>
        <v>2.7238443648945774</v>
      </c>
      <c r="AJ33" s="404">
        <f t="shared" si="17"/>
        <v>4.4753762705493561</v>
      </c>
      <c r="AK33" s="405">
        <f t="shared" si="17"/>
        <v>3.3533005610862983</v>
      </c>
      <c r="AL33" s="404">
        <f t="shared" si="17"/>
        <v>2.7551388812521438</v>
      </c>
      <c r="AM33" s="404">
        <f t="shared" si="17"/>
        <v>4.1959235596621145</v>
      </c>
      <c r="AN33" s="405">
        <f t="shared" si="17"/>
        <v>3.3016966179092315</v>
      </c>
      <c r="AO33" s="389">
        <f t="shared" si="16"/>
        <v>1.1489098555297826E-2</v>
      </c>
      <c r="AP33" s="390">
        <f t="shared" si="16"/>
        <v>-6.2442282836910716E-2</v>
      </c>
      <c r="AQ33" s="391">
        <f t="shared" si="16"/>
        <v>-1.538900025124789E-2</v>
      </c>
    </row>
    <row r="36" spans="1:43" ht="15.75" thickBot="1"/>
    <row r="37" spans="1:43">
      <c r="A37" s="484" t="s">
        <v>2</v>
      </c>
      <c r="B37" s="431" t="s">
        <v>136</v>
      </c>
      <c r="C37" s="493"/>
      <c r="D37" s="493"/>
      <c r="E37" s="493"/>
      <c r="F37" s="493"/>
      <c r="G37" s="508"/>
      <c r="H37" s="494" t="s">
        <v>138</v>
      </c>
      <c r="I37" s="493"/>
      <c r="J37" s="493"/>
      <c r="K37" s="493"/>
      <c r="L37" s="493"/>
      <c r="M37" s="508"/>
      <c r="N37" s="509" t="s">
        <v>156</v>
      </c>
      <c r="O37" s="487"/>
      <c r="P37" s="510"/>
      <c r="R37" s="494" t="s">
        <v>137</v>
      </c>
      <c r="S37" s="493"/>
      <c r="T37" s="493"/>
      <c r="U37" s="493"/>
      <c r="V37" s="493"/>
      <c r="W37" s="508"/>
      <c r="X37" s="493" t="s">
        <v>139</v>
      </c>
      <c r="Y37" s="493"/>
      <c r="Z37" s="493"/>
      <c r="AA37" s="493"/>
      <c r="AB37" s="493"/>
      <c r="AC37" s="432"/>
      <c r="AE37" s="487" t="s">
        <v>156</v>
      </c>
      <c r="AF37" s="487"/>
      <c r="AG37" s="487"/>
      <c r="AI37" s="478" t="s">
        <v>142</v>
      </c>
      <c r="AJ37" s="477"/>
      <c r="AK37" s="477"/>
      <c r="AL37" s="477"/>
      <c r="AM37" s="477"/>
      <c r="AN37" s="476"/>
      <c r="AO37" s="487" t="s">
        <v>156</v>
      </c>
      <c r="AP37" s="487"/>
      <c r="AQ37" s="487"/>
    </row>
    <row r="38" spans="1:43" ht="15" customHeight="1">
      <c r="A38" s="485"/>
      <c r="B38" s="513" t="str">
        <f>B5</f>
        <v>jan-mar 2025</v>
      </c>
      <c r="C38" s="489"/>
      <c r="D38" s="490"/>
      <c r="E38" s="514" t="str">
        <f>E5</f>
        <v>jan-mar 2026</v>
      </c>
      <c r="F38" s="497"/>
      <c r="G38" s="511"/>
      <c r="H38" s="515" t="str">
        <f>B38</f>
        <v>jan-mar 2025</v>
      </c>
      <c r="I38" s="489"/>
      <c r="J38" s="490"/>
      <c r="K38" s="513" t="str">
        <f>E38</f>
        <v>jan-mar 2026</v>
      </c>
      <c r="L38" s="489"/>
      <c r="M38" s="490"/>
      <c r="N38" s="495" t="s">
        <v>140</v>
      </c>
      <c r="O38" s="489"/>
      <c r="P38" s="499"/>
      <c r="R38" s="522" t="str">
        <f>H38</f>
        <v>jan-mar 2025</v>
      </c>
      <c r="S38" s="489"/>
      <c r="T38" s="490"/>
      <c r="U38" s="523" t="str">
        <f>K38</f>
        <v>jan-mar 2026</v>
      </c>
      <c r="V38" s="497"/>
      <c r="W38" s="511"/>
      <c r="X38" s="515" t="str">
        <f>R38</f>
        <v>jan-mar 2025</v>
      </c>
      <c r="Y38" s="489"/>
      <c r="Z38" s="490"/>
      <c r="AA38" s="513" t="str">
        <f>U38</f>
        <v>jan-mar 2026</v>
      </c>
      <c r="AB38" s="489"/>
      <c r="AC38" s="499"/>
      <c r="AE38" s="488" t="s">
        <v>141</v>
      </c>
      <c r="AF38" s="489"/>
      <c r="AG38" s="499"/>
      <c r="AI38" s="518" t="str">
        <f>X38</f>
        <v>jan-mar 2025</v>
      </c>
      <c r="AJ38" s="519"/>
      <c r="AK38" s="520"/>
      <c r="AL38" s="521" t="str">
        <f>AA38</f>
        <v>jan-mar 2026</v>
      </c>
      <c r="AM38" s="519"/>
      <c r="AN38" s="520"/>
      <c r="AO38" s="489" t="s">
        <v>142</v>
      </c>
      <c r="AP38" s="489"/>
      <c r="AQ38" s="499"/>
    </row>
    <row r="39" spans="1:43" ht="18.75" customHeight="1" thickBot="1">
      <c r="A39" s="48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187</v>
      </c>
      <c r="B40" s="39">
        <v>14252.150000000001</v>
      </c>
      <c r="C40" s="370">
        <v>3393.7699999999995</v>
      </c>
      <c r="D40" s="375">
        <v>17645.920000000002</v>
      </c>
      <c r="E40" s="39">
        <v>10089.61</v>
      </c>
      <c r="F40" s="379">
        <v>5338.1100000000006</v>
      </c>
      <c r="G40" s="377">
        <v>15427.720000000001</v>
      </c>
      <c r="H40" s="345">
        <f>B40/$B$63</f>
        <v>0.30453578759984862</v>
      </c>
      <c r="I40" s="323">
        <f>C40/$C$63</f>
        <v>0.13382220786907406</v>
      </c>
      <c r="J40" s="398">
        <f>D40/$D$63</f>
        <v>0.2445392093224103</v>
      </c>
      <c r="K40" s="323">
        <f>E40/$E$63</f>
        <v>0.23398638698530866</v>
      </c>
      <c r="L40" s="323">
        <f>F40/$F$63</f>
        <v>0.1976416776167082</v>
      </c>
      <c r="M40" s="399">
        <f>G40/$G$63</f>
        <v>0.21998892620555138</v>
      </c>
      <c r="N40" s="392">
        <f t="shared" ref="N40:P63" si="34">(E40-B40)/B40</f>
        <v>-0.29206400437828683</v>
      </c>
      <c r="O40" s="393">
        <f t="shared" si="34"/>
        <v>0.57291448742843543</v>
      </c>
      <c r="P40" s="382">
        <f t="shared" si="34"/>
        <v>-0.12570611223444289</v>
      </c>
      <c r="R40" s="401">
        <v>3053.1700000000005</v>
      </c>
      <c r="S40" s="369">
        <v>1325.6859999999999</v>
      </c>
      <c r="T40" s="374">
        <v>4378.8560000000007</v>
      </c>
      <c r="U40" s="39">
        <v>2233.2539999999999</v>
      </c>
      <c r="V40" s="112">
        <v>1961.078</v>
      </c>
      <c r="W40" s="380">
        <v>4194.3320000000003</v>
      </c>
      <c r="X40" s="345">
        <f>R40/$R$63</f>
        <v>0.27534031448552115</v>
      </c>
      <c r="Y40" s="323">
        <f>S40/$S$63</f>
        <v>0.15285212251312899</v>
      </c>
      <c r="Z40" s="398">
        <f>T40/$T$63</f>
        <v>0.22158283763991898</v>
      </c>
      <c r="AA40" s="323">
        <f>U40/$U$63</f>
        <v>0.21196376088195748</v>
      </c>
      <c r="AB40" s="323">
        <f>V40/$V$63</f>
        <v>0.22378281993708091</v>
      </c>
      <c r="AC40" s="399">
        <f>W40/$W$63</f>
        <v>0.21733047996958652</v>
      </c>
      <c r="AE40" s="392">
        <f t="shared" ref="AE40:AG63" si="35">(U40-R40)/R40</f>
        <v>-0.2685458064896486</v>
      </c>
      <c r="AF40" s="393">
        <f t="shared" si="35"/>
        <v>0.47929298491497996</v>
      </c>
      <c r="AG40" s="382">
        <f t="shared" si="35"/>
        <v>-4.2139773493350845E-2</v>
      </c>
      <c r="AI40" s="27">
        <f t="shared" ref="AI40:AN63" si="36">(R40/B40)*10</f>
        <v>2.1422522215946369</v>
      </c>
      <c r="AJ40" s="28">
        <f t="shared" si="36"/>
        <v>3.9062340700754623</v>
      </c>
      <c r="AK40" s="406">
        <f t="shared" si="36"/>
        <v>2.4815118735662409</v>
      </c>
      <c r="AL40" s="28">
        <f t="shared" si="36"/>
        <v>2.2134195474354308</v>
      </c>
      <c r="AM40" s="28">
        <f t="shared" si="36"/>
        <v>3.673730964704736</v>
      </c>
      <c r="AN40" s="402">
        <f t="shared" si="36"/>
        <v>2.7186985504014851</v>
      </c>
      <c r="AO40" s="383">
        <f t="shared" ref="AO40:AQ51" si="37">(AL40-AI40)/AI40</f>
        <v>3.3220796843342178E-2</v>
      </c>
      <c r="AP40" s="381">
        <f t="shared" si="37"/>
        <v>-5.9521037705309525E-2</v>
      </c>
      <c r="AQ40" s="382">
        <f t="shared" si="37"/>
        <v>9.5581520024878006E-2</v>
      </c>
    </row>
    <row r="41" spans="1:43" ht="19.5" customHeight="1">
      <c r="A41" s="8" t="s">
        <v>186</v>
      </c>
      <c r="B41" s="19">
        <v>8655.2099999999991</v>
      </c>
      <c r="C41" s="371">
        <v>2818.15</v>
      </c>
      <c r="D41" s="375">
        <v>11473.359999999999</v>
      </c>
      <c r="E41" s="19">
        <v>10423.64</v>
      </c>
      <c r="F41" s="369">
        <v>6259.0999999999995</v>
      </c>
      <c r="G41" s="377">
        <v>16682.739999999998</v>
      </c>
      <c r="H41" s="345">
        <f t="shared" ref="H41:H62" si="38">B41/$B$63</f>
        <v>0.18494200483380299</v>
      </c>
      <c r="I41" s="323">
        <f t="shared" ref="I41:I62" si="39">C41/$C$63</f>
        <v>0.11112451789786319</v>
      </c>
      <c r="J41" s="399">
        <f t="shared" ref="J41:J62" si="40">D41/$D$63</f>
        <v>0.15899915576356283</v>
      </c>
      <c r="K41" s="323">
        <f t="shared" ref="K41:K62" si="41">E41/$E$63</f>
        <v>0.24173281849700262</v>
      </c>
      <c r="L41" s="323">
        <f t="shared" ref="L41:L62" si="42">F41/$F$63</f>
        <v>0.2317410140238283</v>
      </c>
      <c r="M41" s="399">
        <f t="shared" ref="M41:M62" si="43">G41/$G$63</f>
        <v>0.23788466855545728</v>
      </c>
      <c r="N41" s="394">
        <f t="shared" si="34"/>
        <v>0.20431971032476398</v>
      </c>
      <c r="O41" s="395">
        <f t="shared" si="34"/>
        <v>1.2209960435037168</v>
      </c>
      <c r="P41" s="386">
        <f t="shared" si="34"/>
        <v>0.45404136190270328</v>
      </c>
      <c r="R41" s="401">
        <v>1741.7600000000002</v>
      </c>
      <c r="S41" s="369">
        <v>897.63000000000011</v>
      </c>
      <c r="T41" s="374">
        <v>2639.3900000000003</v>
      </c>
      <c r="U41" s="19">
        <v>2036.5410000000002</v>
      </c>
      <c r="V41" s="119">
        <v>1797.9749999999999</v>
      </c>
      <c r="W41" s="375">
        <v>3834.5160000000001</v>
      </c>
      <c r="X41" s="345">
        <f t="shared" ref="X41:X62" si="44">R41/$R$63</f>
        <v>0.15707502240566404</v>
      </c>
      <c r="Y41" s="323">
        <f t="shared" ref="Y41:Y62" si="45">S41/$S$63</f>
        <v>0.10349709564064191</v>
      </c>
      <c r="Z41" s="399">
        <f t="shared" ref="Z41:Z62" si="46">T41/$T$63</f>
        <v>0.13356080351544461</v>
      </c>
      <c r="AA41" s="323">
        <f t="shared" ref="AA41:AA62" si="47">U41/$U$63</f>
        <v>0.19329323469265144</v>
      </c>
      <c r="AB41" s="323">
        <f t="shared" ref="AB41:AB62" si="48">V41/$V$63</f>
        <v>0.20517078651454609</v>
      </c>
      <c r="AC41" s="399">
        <f t="shared" ref="AC41:AC62" si="49">W41/$W$63</f>
        <v>0.19868651378361535</v>
      </c>
      <c r="AE41" s="394">
        <f t="shared" si="35"/>
        <v>0.16924317931287888</v>
      </c>
      <c r="AF41" s="395">
        <f t="shared" si="35"/>
        <v>1.0030246315296945</v>
      </c>
      <c r="AG41" s="386">
        <f t="shared" si="35"/>
        <v>0.45280386756030733</v>
      </c>
      <c r="AI41" s="27">
        <f t="shared" si="36"/>
        <v>2.0123832928374936</v>
      </c>
      <c r="AJ41" s="28">
        <f t="shared" si="36"/>
        <v>3.1851746713269344</v>
      </c>
      <c r="AK41" s="402">
        <f t="shared" si="36"/>
        <v>2.3004507833799344</v>
      </c>
      <c r="AL41" s="28">
        <f t="shared" si="36"/>
        <v>1.9537714272557383</v>
      </c>
      <c r="AM41" s="28">
        <f t="shared" si="36"/>
        <v>2.8725775271205127</v>
      </c>
      <c r="AN41" s="402">
        <f t="shared" si="36"/>
        <v>2.2984929334150146</v>
      </c>
      <c r="AO41" s="384">
        <f t="shared" si="37"/>
        <v>-2.912559739010338E-2</v>
      </c>
      <c r="AP41" s="385">
        <f t="shared" si="37"/>
        <v>-9.8141287829654464E-2</v>
      </c>
      <c r="AQ41" s="386">
        <f t="shared" si="37"/>
        <v>-8.5107231115946682E-4</v>
      </c>
    </row>
    <row r="42" spans="1:43" ht="19.5" customHeight="1">
      <c r="A42" s="8" t="s">
        <v>179</v>
      </c>
      <c r="B42" s="19">
        <v>6756.0099999999993</v>
      </c>
      <c r="C42" s="371">
        <v>3171.02</v>
      </c>
      <c r="D42" s="375">
        <v>9927.0299999999988</v>
      </c>
      <c r="E42" s="19">
        <v>5690.5000000000009</v>
      </c>
      <c r="F42" s="369">
        <v>2972.06</v>
      </c>
      <c r="G42" s="377">
        <v>8662.5600000000013</v>
      </c>
      <c r="H42" s="345">
        <f t="shared" si="38"/>
        <v>0.14436045273046194</v>
      </c>
      <c r="I42" s="323">
        <f t="shared" si="39"/>
        <v>0.12503879096019804</v>
      </c>
      <c r="J42" s="399">
        <f t="shared" si="40"/>
        <v>0.1375699349832622</v>
      </c>
      <c r="K42" s="323">
        <f t="shared" si="41"/>
        <v>0.13196739369905269</v>
      </c>
      <c r="L42" s="323">
        <f t="shared" si="42"/>
        <v>0.11003949419879203</v>
      </c>
      <c r="M42" s="399">
        <f t="shared" si="43"/>
        <v>0.12352228797198557</v>
      </c>
      <c r="N42" s="394">
        <f t="shared" si="34"/>
        <v>-0.15771291043086061</v>
      </c>
      <c r="O42" s="395">
        <f t="shared" si="34"/>
        <v>-6.2743218270461878E-2</v>
      </c>
      <c r="P42" s="386">
        <f t="shared" si="34"/>
        <v>-0.12737646607293396</v>
      </c>
      <c r="R42" s="401">
        <v>1772.356</v>
      </c>
      <c r="S42" s="369">
        <v>1017.687</v>
      </c>
      <c r="T42" s="374">
        <v>2790.0430000000001</v>
      </c>
      <c r="U42" s="19">
        <v>1498.6869999999997</v>
      </c>
      <c r="V42" s="119">
        <v>1062.588</v>
      </c>
      <c r="W42" s="375">
        <v>2561.2749999999996</v>
      </c>
      <c r="X42" s="345">
        <f t="shared" si="44"/>
        <v>0.15983422423916788</v>
      </c>
      <c r="Y42" s="323">
        <f t="shared" si="45"/>
        <v>0.11733971544092547</v>
      </c>
      <c r="Z42" s="399">
        <f t="shared" si="46"/>
        <v>0.14118428308156111</v>
      </c>
      <c r="AA42" s="323">
        <f t="shared" si="47"/>
        <v>0.14224415713792438</v>
      </c>
      <c r="AB42" s="323">
        <f t="shared" si="48"/>
        <v>0.12125419747266704</v>
      </c>
      <c r="AC42" s="399">
        <f t="shared" si="49"/>
        <v>0.13271317699316662</v>
      </c>
      <c r="AE42" s="394">
        <f t="shared" si="35"/>
        <v>-0.15440972355441024</v>
      </c>
      <c r="AF42" s="395">
        <f t="shared" si="35"/>
        <v>4.4120638270902499E-2</v>
      </c>
      <c r="AG42" s="386">
        <f t="shared" si="35"/>
        <v>-8.1994435211213759E-2</v>
      </c>
      <c r="AI42" s="27">
        <f t="shared" si="36"/>
        <v>2.6233768156056607</v>
      </c>
      <c r="AJ42" s="28">
        <f t="shared" si="36"/>
        <v>3.209336428026313</v>
      </c>
      <c r="AK42" s="402">
        <f t="shared" si="36"/>
        <v>2.8105515949886324</v>
      </c>
      <c r="AL42" s="28">
        <f t="shared" si="36"/>
        <v>2.6336648800632623</v>
      </c>
      <c r="AM42" s="28">
        <f t="shared" si="36"/>
        <v>3.5752575654596477</v>
      </c>
      <c r="AN42" s="402">
        <f t="shared" si="36"/>
        <v>2.9567183373044448</v>
      </c>
      <c r="AO42" s="384">
        <f t="shared" si="37"/>
        <v>3.9216876494451835E-3</v>
      </c>
      <c r="AP42" s="385">
        <f t="shared" si="37"/>
        <v>0.11401769357610474</v>
      </c>
      <c r="AQ42" s="386">
        <f t="shared" si="37"/>
        <v>5.2006425563023186E-2</v>
      </c>
    </row>
    <row r="43" spans="1:43" ht="19.5" customHeight="1">
      <c r="A43" s="8" t="s">
        <v>191</v>
      </c>
      <c r="B43" s="19">
        <v>5901.22</v>
      </c>
      <c r="C43" s="371">
        <v>3010.17</v>
      </c>
      <c r="D43" s="375">
        <v>8911.39</v>
      </c>
      <c r="E43" s="19">
        <v>6134.17</v>
      </c>
      <c r="F43" s="369">
        <v>1847.44</v>
      </c>
      <c r="G43" s="377">
        <v>7981.6100000000006</v>
      </c>
      <c r="H43" s="345">
        <f t="shared" si="38"/>
        <v>0.12609554912767398</v>
      </c>
      <c r="I43" s="323">
        <f t="shared" si="39"/>
        <v>0.11869619787470888</v>
      </c>
      <c r="J43" s="399">
        <f t="shared" si="40"/>
        <v>0.12349507787429805</v>
      </c>
      <c r="K43" s="323">
        <f t="shared" si="41"/>
        <v>0.14225646734151973</v>
      </c>
      <c r="L43" s="323">
        <f t="shared" si="42"/>
        <v>6.8400827426975341E-2</v>
      </c>
      <c r="M43" s="399">
        <f t="shared" si="43"/>
        <v>0.113812398286428</v>
      </c>
      <c r="N43" s="394">
        <f t="shared" si="34"/>
        <v>3.9474888243447935E-2</v>
      </c>
      <c r="O43" s="395">
        <f t="shared" si="34"/>
        <v>-0.3862672207881947</v>
      </c>
      <c r="P43" s="386">
        <f t="shared" si="34"/>
        <v>-0.10433613611344571</v>
      </c>
      <c r="R43" s="401">
        <v>1358.94</v>
      </c>
      <c r="S43" s="369">
        <v>732.76099999999997</v>
      </c>
      <c r="T43" s="374">
        <v>2091.701</v>
      </c>
      <c r="U43" s="19">
        <v>1455.912</v>
      </c>
      <c r="V43" s="119">
        <v>711.77399999999989</v>
      </c>
      <c r="W43" s="375">
        <v>2167.6859999999997</v>
      </c>
      <c r="X43" s="345">
        <f t="shared" si="44"/>
        <v>0.12255163222714557</v>
      </c>
      <c r="Y43" s="323">
        <f t="shared" si="45"/>
        <v>8.4487634435939526E-2</v>
      </c>
      <c r="Z43" s="399">
        <f t="shared" si="46"/>
        <v>0.10584614864573215</v>
      </c>
      <c r="AA43" s="323">
        <f t="shared" si="47"/>
        <v>0.13818427417265233</v>
      </c>
      <c r="AB43" s="323">
        <f t="shared" si="48"/>
        <v>8.1222058927740662E-2</v>
      </c>
      <c r="AC43" s="399">
        <f t="shared" si="49"/>
        <v>0.11231925341230808</v>
      </c>
      <c r="AE43" s="394">
        <f t="shared" si="35"/>
        <v>7.1358558876771588E-2</v>
      </c>
      <c r="AF43" s="395">
        <f t="shared" si="35"/>
        <v>-2.8640989353964089E-2</v>
      </c>
      <c r="AG43" s="386">
        <f t="shared" si="35"/>
        <v>3.6326893757759673E-2</v>
      </c>
      <c r="AI43" s="27">
        <f t="shared" si="36"/>
        <v>2.3028119609165563</v>
      </c>
      <c r="AJ43" s="28">
        <f t="shared" si="36"/>
        <v>2.434284442406907</v>
      </c>
      <c r="AK43" s="402">
        <f t="shared" si="36"/>
        <v>2.347221926096827</v>
      </c>
      <c r="AL43" s="28">
        <f t="shared" si="36"/>
        <v>2.3734457962527937</v>
      </c>
      <c r="AM43" s="28">
        <f t="shared" si="36"/>
        <v>3.8527584116398899</v>
      </c>
      <c r="AN43" s="402">
        <f t="shared" si="36"/>
        <v>2.7158505614781974</v>
      </c>
      <c r="AO43" s="384">
        <f t="shared" si="37"/>
        <v>3.0672862802103934E-2</v>
      </c>
      <c r="AP43" s="385">
        <f t="shared" si="37"/>
        <v>0.58270674721581095</v>
      </c>
      <c r="AQ43" s="386">
        <f t="shared" si="37"/>
        <v>0.15704890589291631</v>
      </c>
    </row>
    <row r="44" spans="1:43" ht="19.5" customHeight="1">
      <c r="A44" s="8" t="s">
        <v>192</v>
      </c>
      <c r="B44" s="19">
        <v>3183.14</v>
      </c>
      <c r="C44" s="371">
        <v>526.71999999999991</v>
      </c>
      <c r="D44" s="375">
        <v>3709.8599999999997</v>
      </c>
      <c r="E44" s="19">
        <v>2768.2500000000005</v>
      </c>
      <c r="F44" s="369">
        <v>1694.5400000000002</v>
      </c>
      <c r="G44" s="377">
        <v>4462.7900000000009</v>
      </c>
      <c r="H44" s="345">
        <f t="shared" si="38"/>
        <v>6.8016407836051548E-2</v>
      </c>
      <c r="I44" s="323">
        <f t="shared" si="39"/>
        <v>2.0769478582461007E-2</v>
      </c>
      <c r="J44" s="399">
        <f t="shared" si="40"/>
        <v>5.1411670861980382E-2</v>
      </c>
      <c r="K44" s="323">
        <f t="shared" si="41"/>
        <v>6.4198003269906448E-2</v>
      </c>
      <c r="L44" s="323">
        <f t="shared" si="42"/>
        <v>6.2739757777306338E-2</v>
      </c>
      <c r="M44" s="399">
        <f t="shared" si="43"/>
        <v>6.3636388266112731E-2</v>
      </c>
      <c r="N44" s="394">
        <f t="shared" si="34"/>
        <v>-0.13033985310102586</v>
      </c>
      <c r="O44" s="395">
        <f t="shared" si="34"/>
        <v>2.2171552247873638</v>
      </c>
      <c r="P44" s="386">
        <f t="shared" si="34"/>
        <v>0.20295375027629109</v>
      </c>
      <c r="R44" s="401">
        <v>941.51800000000003</v>
      </c>
      <c r="S44" s="369">
        <v>262.399</v>
      </c>
      <c r="T44" s="374">
        <v>1203.9169999999999</v>
      </c>
      <c r="U44" s="19">
        <v>1082.79</v>
      </c>
      <c r="V44" s="119">
        <v>263.87099999999998</v>
      </c>
      <c r="W44" s="375">
        <v>1346.6610000000001</v>
      </c>
      <c r="X44" s="345">
        <f t="shared" si="44"/>
        <v>8.4907771992315806E-2</v>
      </c>
      <c r="Y44" s="323">
        <f t="shared" si="45"/>
        <v>3.0254708954701597E-2</v>
      </c>
      <c r="Z44" s="399">
        <f t="shared" si="46"/>
        <v>6.0921698531063426E-2</v>
      </c>
      <c r="AA44" s="323">
        <f t="shared" si="47"/>
        <v>0.10277032556322512</v>
      </c>
      <c r="AB44" s="323">
        <f t="shared" si="48"/>
        <v>3.0110886196070462E-2</v>
      </c>
      <c r="AC44" s="399">
        <f t="shared" si="49"/>
        <v>6.9777614525107529E-2</v>
      </c>
      <c r="AE44" s="394">
        <f t="shared" si="35"/>
        <v>0.15004705167612295</v>
      </c>
      <c r="AF44" s="395">
        <f t="shared" si="35"/>
        <v>5.6097774762860373E-3</v>
      </c>
      <c r="AG44" s="386">
        <f t="shared" si="35"/>
        <v>0.11856631312623724</v>
      </c>
      <c r="AI44" s="27">
        <f t="shared" si="36"/>
        <v>2.9578278052489053</v>
      </c>
      <c r="AJ44" s="28">
        <f t="shared" si="36"/>
        <v>4.9817550121506695</v>
      </c>
      <c r="AK44" s="402">
        <f t="shared" si="36"/>
        <v>3.2451817588803888</v>
      </c>
      <c r="AL44" s="28">
        <f t="shared" si="36"/>
        <v>3.9114603088593869</v>
      </c>
      <c r="AM44" s="28">
        <f t="shared" si="36"/>
        <v>1.5571836604624263</v>
      </c>
      <c r="AN44" s="402">
        <f t="shared" si="36"/>
        <v>3.0175316337985874</v>
      </c>
      <c r="AO44" s="384">
        <f t="shared" si="37"/>
        <v>0.32240974336578465</v>
      </c>
      <c r="AP44" s="385">
        <f t="shared" si="37"/>
        <v>-0.68742267400456214</v>
      </c>
      <c r="AQ44" s="386">
        <f t="shared" si="37"/>
        <v>-7.0150192499646741E-2</v>
      </c>
    </row>
    <row r="45" spans="1:43" ht="19.5" customHeight="1">
      <c r="A45" s="8" t="s">
        <v>188</v>
      </c>
      <c r="B45" s="19">
        <v>818.23</v>
      </c>
      <c r="C45" s="371">
        <v>3101.64</v>
      </c>
      <c r="D45" s="375">
        <v>3919.87</v>
      </c>
      <c r="E45" s="19">
        <v>1890.2799999999997</v>
      </c>
      <c r="F45" s="369">
        <v>1881.5500000000002</v>
      </c>
      <c r="G45" s="377">
        <v>3771.83</v>
      </c>
      <c r="H45" s="345">
        <f t="shared" si="38"/>
        <v>1.7483700177715233E-2</v>
      </c>
      <c r="I45" s="323">
        <f t="shared" si="39"/>
        <v>0.12230301782826619</v>
      </c>
      <c r="J45" s="399">
        <f t="shared" si="40"/>
        <v>5.432201383926915E-2</v>
      </c>
      <c r="K45" s="323">
        <f t="shared" si="41"/>
        <v>4.3837154021868947E-2</v>
      </c>
      <c r="L45" s="323">
        <f t="shared" si="42"/>
        <v>6.9663738386754354E-2</v>
      </c>
      <c r="M45" s="399">
        <f t="shared" si="43"/>
        <v>5.3783762703100965E-2</v>
      </c>
      <c r="N45" s="394">
        <f t="shared" si="34"/>
        <v>1.3102061767473689</v>
      </c>
      <c r="O45" s="395">
        <f t="shared" si="34"/>
        <v>-0.39336931429824212</v>
      </c>
      <c r="P45" s="386">
        <f t="shared" si="34"/>
        <v>-3.776655858485102E-2</v>
      </c>
      <c r="R45" s="401">
        <v>278.86599999999999</v>
      </c>
      <c r="S45" s="369">
        <v>975.27199999999993</v>
      </c>
      <c r="T45" s="374">
        <v>1254.1379999999999</v>
      </c>
      <c r="U45" s="19">
        <v>420.75200000000001</v>
      </c>
      <c r="V45" s="119">
        <v>655.48900000000003</v>
      </c>
      <c r="W45" s="375">
        <v>1076.241</v>
      </c>
      <c r="X45" s="345">
        <f t="shared" si="44"/>
        <v>2.5148633105696479E-2</v>
      </c>
      <c r="Y45" s="323">
        <f t="shared" si="45"/>
        <v>0.11244924908886746</v>
      </c>
      <c r="Z45" s="399">
        <f t="shared" si="46"/>
        <v>6.3463027062788238E-2</v>
      </c>
      <c r="AA45" s="323">
        <f t="shared" si="47"/>
        <v>3.9934631850477097E-2</v>
      </c>
      <c r="AB45" s="323">
        <f t="shared" si="48"/>
        <v>7.4799256764767758E-2</v>
      </c>
      <c r="AC45" s="399">
        <f t="shared" si="49"/>
        <v>5.5765726960323538E-2</v>
      </c>
      <c r="AE45" s="394">
        <f t="shared" si="35"/>
        <v>0.50879633946052949</v>
      </c>
      <c r="AF45" s="395">
        <f t="shared" si="35"/>
        <v>-0.32789109089566798</v>
      </c>
      <c r="AG45" s="386">
        <f t="shared" si="35"/>
        <v>-0.14184802629375709</v>
      </c>
      <c r="AI45" s="27">
        <f t="shared" si="36"/>
        <v>3.4081615193771917</v>
      </c>
      <c r="AJ45" s="28">
        <f t="shared" si="36"/>
        <v>3.1443752337473079</v>
      </c>
      <c r="AK45" s="402">
        <f t="shared" si="36"/>
        <v>3.1994377364555455</v>
      </c>
      <c r="AL45" s="28">
        <f t="shared" si="36"/>
        <v>2.2258712994900227</v>
      </c>
      <c r="AM45" s="28">
        <f t="shared" si="36"/>
        <v>3.4837713587202042</v>
      </c>
      <c r="AN45" s="402">
        <f t="shared" si="36"/>
        <v>2.8533656076758493</v>
      </c>
      <c r="AO45" s="384">
        <f t="shared" si="37"/>
        <v>-0.34689970330491293</v>
      </c>
      <c r="AP45" s="385">
        <f t="shared" si="37"/>
        <v>0.10793753917480806</v>
      </c>
      <c r="AQ45" s="386">
        <f t="shared" si="37"/>
        <v>-0.1081665459016207</v>
      </c>
    </row>
    <row r="46" spans="1:43" ht="19.5" customHeight="1">
      <c r="A46" s="8" t="s">
        <v>185</v>
      </c>
      <c r="B46" s="19">
        <v>1992.9800000000002</v>
      </c>
      <c r="C46" s="371">
        <v>1916.1200000000001</v>
      </c>
      <c r="D46" s="375">
        <v>3909.1000000000004</v>
      </c>
      <c r="E46" s="19">
        <v>1563.56</v>
      </c>
      <c r="F46" s="369">
        <v>1385.4899999999998</v>
      </c>
      <c r="G46" s="377">
        <v>2949.0499999999997</v>
      </c>
      <c r="H46" s="345">
        <f t="shared" si="38"/>
        <v>4.2585415812403486E-2</v>
      </c>
      <c r="I46" s="323">
        <f t="shared" si="39"/>
        <v>7.55559183274324E-2</v>
      </c>
      <c r="J46" s="399">
        <f t="shared" si="40"/>
        <v>5.4172761928096357E-2</v>
      </c>
      <c r="K46" s="323">
        <f t="shared" si="41"/>
        <v>3.6260247446110325E-2</v>
      </c>
      <c r="L46" s="323">
        <f t="shared" si="42"/>
        <v>5.1297288351340259E-2</v>
      </c>
      <c r="M46" s="399">
        <f t="shared" si="43"/>
        <v>4.2051472468159982E-2</v>
      </c>
      <c r="N46" s="394">
        <f t="shared" si="34"/>
        <v>-0.21546628666619849</v>
      </c>
      <c r="O46" s="395">
        <f t="shared" si="34"/>
        <v>-0.2769294198693194</v>
      </c>
      <c r="P46" s="386">
        <f t="shared" si="34"/>
        <v>-0.24559361489857015</v>
      </c>
      <c r="R46" s="401">
        <v>559.20600000000002</v>
      </c>
      <c r="S46" s="369">
        <v>762.16800000000001</v>
      </c>
      <c r="T46" s="374">
        <v>1321.374</v>
      </c>
      <c r="U46" s="19">
        <v>470.02499999999998</v>
      </c>
      <c r="V46" s="119">
        <v>545.57399999999996</v>
      </c>
      <c r="W46" s="375">
        <v>1015.5989999999999</v>
      </c>
      <c r="X46" s="345">
        <f t="shared" si="44"/>
        <v>5.0430194159575233E-2</v>
      </c>
      <c r="Y46" s="323">
        <f t="shared" si="45"/>
        <v>8.7878273219741718E-2</v>
      </c>
      <c r="Z46" s="399">
        <f t="shared" si="46"/>
        <v>6.6865364036545222E-2</v>
      </c>
      <c r="AA46" s="323">
        <f t="shared" si="47"/>
        <v>4.4611256358901431E-2</v>
      </c>
      <c r="AB46" s="323">
        <f t="shared" si="48"/>
        <v>6.2256620187648312E-2</v>
      </c>
      <c r="AC46" s="399">
        <f t="shared" si="49"/>
        <v>5.2623544852108052E-2</v>
      </c>
      <c r="AE46" s="394">
        <f t="shared" si="35"/>
        <v>-0.15947790259761169</v>
      </c>
      <c r="AF46" s="395">
        <f t="shared" si="35"/>
        <v>-0.28418144031237214</v>
      </c>
      <c r="AG46" s="386">
        <f t="shared" si="35"/>
        <v>-0.23140685377493433</v>
      </c>
      <c r="AI46" s="27">
        <f t="shared" si="36"/>
        <v>2.8058786340053588</v>
      </c>
      <c r="AJ46" s="28">
        <f t="shared" si="36"/>
        <v>3.97766319437196</v>
      </c>
      <c r="AK46" s="402">
        <f t="shared" si="36"/>
        <v>3.3802512087181191</v>
      </c>
      <c r="AL46" s="28">
        <f t="shared" si="36"/>
        <v>3.0061206477525646</v>
      </c>
      <c r="AM46" s="28">
        <f t="shared" si="36"/>
        <v>3.937769309053115</v>
      </c>
      <c r="AN46" s="402">
        <f t="shared" si="36"/>
        <v>3.4438175005510252</v>
      </c>
      <c r="AO46" s="384">
        <f t="shared" si="37"/>
        <v>7.1365172862577708E-2</v>
      </c>
      <c r="AP46" s="385">
        <f t="shared" si="37"/>
        <v>-1.0029477954617018E-2</v>
      </c>
      <c r="AQ46" s="386">
        <f t="shared" si="37"/>
        <v>1.8805197574949497E-2</v>
      </c>
    </row>
    <row r="47" spans="1:43" ht="19.5" customHeight="1">
      <c r="A47" s="8" t="s">
        <v>198</v>
      </c>
      <c r="B47" s="19">
        <v>530.96</v>
      </c>
      <c r="C47" s="371">
        <v>1797.89</v>
      </c>
      <c r="D47" s="375">
        <v>2328.8500000000004</v>
      </c>
      <c r="E47" s="19">
        <v>450.52000000000004</v>
      </c>
      <c r="F47" s="369">
        <v>1892.02</v>
      </c>
      <c r="G47" s="377">
        <v>2342.54</v>
      </c>
      <c r="H47" s="345">
        <f t="shared" si="38"/>
        <v>1.1345398538747883E-2</v>
      </c>
      <c r="I47" s="323">
        <f t="shared" si="39"/>
        <v>7.0893905393037721E-2</v>
      </c>
      <c r="J47" s="399">
        <f t="shared" si="40"/>
        <v>3.2273473847240337E-2</v>
      </c>
      <c r="K47" s="323">
        <f t="shared" si="41"/>
        <v>1.0447930798576087E-2</v>
      </c>
      <c r="L47" s="323">
        <f t="shared" si="42"/>
        <v>7.0051386517768308E-2</v>
      </c>
      <c r="M47" s="399">
        <f t="shared" si="43"/>
        <v>3.3403047189964057E-2</v>
      </c>
      <c r="N47" s="394">
        <f t="shared" si="34"/>
        <v>-0.15149917131233989</v>
      </c>
      <c r="O47" s="395">
        <f t="shared" si="34"/>
        <v>5.2355817096707738E-2</v>
      </c>
      <c r="P47" s="386">
        <f t="shared" si="34"/>
        <v>5.8784378555937896E-3</v>
      </c>
      <c r="R47" s="401">
        <v>207.76499999999999</v>
      </c>
      <c r="S47" s="369">
        <v>829.99099999999999</v>
      </c>
      <c r="T47" s="374">
        <v>1037.7559999999999</v>
      </c>
      <c r="U47" s="19">
        <v>153.70400000000001</v>
      </c>
      <c r="V47" s="119">
        <v>563.49900000000002</v>
      </c>
      <c r="W47" s="375">
        <v>717.20299999999997</v>
      </c>
      <c r="X47" s="345">
        <f t="shared" si="44"/>
        <v>1.8736618150671035E-2</v>
      </c>
      <c r="Y47" s="323">
        <f t="shared" si="45"/>
        <v>9.5698292066744656E-2</v>
      </c>
      <c r="Z47" s="399">
        <f t="shared" si="46"/>
        <v>5.2513469101941622E-2</v>
      </c>
      <c r="AA47" s="323">
        <f t="shared" si="47"/>
        <v>1.4588433694779185E-2</v>
      </c>
      <c r="AB47" s="323">
        <f t="shared" si="48"/>
        <v>6.4302080412775603E-2</v>
      </c>
      <c r="AC47" s="399">
        <f t="shared" si="49"/>
        <v>3.716207306088963E-2</v>
      </c>
      <c r="AE47" s="394">
        <f t="shared" si="35"/>
        <v>-0.26020263278222983</v>
      </c>
      <c r="AF47" s="395">
        <f t="shared" si="35"/>
        <v>-0.32107818036581115</v>
      </c>
      <c r="AG47" s="386">
        <f t="shared" si="35"/>
        <v>-0.30889052918026966</v>
      </c>
      <c r="AI47" s="27">
        <f t="shared" si="36"/>
        <v>3.9130066295012798</v>
      </c>
      <c r="AJ47" s="28">
        <f t="shared" si="36"/>
        <v>4.616472642931436</v>
      </c>
      <c r="AK47" s="402">
        <f t="shared" si="36"/>
        <v>4.456087768641174</v>
      </c>
      <c r="AL47" s="28">
        <f t="shared" si="36"/>
        <v>3.4117020332060726</v>
      </c>
      <c r="AM47" s="28">
        <f t="shared" si="36"/>
        <v>2.978293041299775</v>
      </c>
      <c r="AN47" s="402">
        <f t="shared" si="36"/>
        <v>3.0616467595003716</v>
      </c>
      <c r="AO47" s="384">
        <f t="shared" si="37"/>
        <v>-0.12811238103092593</v>
      </c>
      <c r="AP47" s="385">
        <f t="shared" si="37"/>
        <v>-0.35485526035553966</v>
      </c>
      <c r="AQ47" s="386">
        <f t="shared" si="37"/>
        <v>-0.31292943082358071</v>
      </c>
    </row>
    <row r="48" spans="1:43" ht="19.5" customHeight="1">
      <c r="A48" s="8" t="s">
        <v>203</v>
      </c>
      <c r="B48" s="19">
        <v>877.36999999999989</v>
      </c>
      <c r="C48" s="371">
        <v>1069.1199999999999</v>
      </c>
      <c r="D48" s="375">
        <v>1946.4899999999998</v>
      </c>
      <c r="E48" s="19">
        <v>498.82000000000005</v>
      </c>
      <c r="F48" s="369">
        <v>1209.3600000000001</v>
      </c>
      <c r="G48" s="377">
        <v>1708.1800000000003</v>
      </c>
      <c r="H48" s="345">
        <f t="shared" si="38"/>
        <v>1.8747386462146354E-2</v>
      </c>
      <c r="I48" s="323">
        <f t="shared" si="39"/>
        <v>4.2157246624545702E-2</v>
      </c>
      <c r="J48" s="399">
        <f t="shared" si="40"/>
        <v>2.6974684547701581E-2</v>
      </c>
      <c r="K48" s="323">
        <f t="shared" si="41"/>
        <v>1.1568047680337661E-2</v>
      </c>
      <c r="L48" s="323">
        <f t="shared" si="42"/>
        <v>4.4776135981188514E-2</v>
      </c>
      <c r="M48" s="399">
        <f t="shared" si="43"/>
        <v>2.4357499615354619E-2</v>
      </c>
      <c r="N48" s="394">
        <f t="shared" si="34"/>
        <v>-0.43145993138584621</v>
      </c>
      <c r="O48" s="395">
        <f t="shared" si="34"/>
        <v>0.13117330140676467</v>
      </c>
      <c r="P48" s="386">
        <f t="shared" si="34"/>
        <v>-0.12243063154704084</v>
      </c>
      <c r="R48" s="401">
        <v>215.852</v>
      </c>
      <c r="S48" s="369">
        <v>379.08499999999998</v>
      </c>
      <c r="T48" s="374">
        <v>594.93700000000001</v>
      </c>
      <c r="U48" s="19">
        <v>176.06200000000001</v>
      </c>
      <c r="V48" s="119">
        <v>460.76400000000001</v>
      </c>
      <c r="W48" s="375">
        <v>636.82600000000002</v>
      </c>
      <c r="X48" s="345">
        <f t="shared" si="44"/>
        <v>1.9465918230012969E-2</v>
      </c>
      <c r="Y48" s="323">
        <f t="shared" si="45"/>
        <v>4.3708651115640887E-2</v>
      </c>
      <c r="Z48" s="399">
        <f t="shared" si="46"/>
        <v>3.010554096252091E-2</v>
      </c>
      <c r="AA48" s="323">
        <f t="shared" si="47"/>
        <v>1.6710487776311699E-2</v>
      </c>
      <c r="AB48" s="323">
        <f t="shared" si="48"/>
        <v>5.2578769047171584E-2</v>
      </c>
      <c r="AC48" s="399">
        <f t="shared" si="49"/>
        <v>3.2997316434920244E-2</v>
      </c>
      <c r="AE48" s="394">
        <f t="shared" si="35"/>
        <v>-0.18433926949947183</v>
      </c>
      <c r="AF48" s="395">
        <f t="shared" si="35"/>
        <v>0.21546355039107334</v>
      </c>
      <c r="AG48" s="386">
        <f t="shared" si="35"/>
        <v>7.0409135757231456E-2</v>
      </c>
      <c r="AI48" s="27">
        <f t="shared" si="36"/>
        <v>2.4602163283449405</v>
      </c>
      <c r="AJ48" s="28">
        <f t="shared" si="36"/>
        <v>3.5457666117928763</v>
      </c>
      <c r="AK48" s="402">
        <f t="shared" si="36"/>
        <v>3.0564606034451764</v>
      </c>
      <c r="AL48" s="28">
        <f t="shared" si="36"/>
        <v>3.5295697846918728</v>
      </c>
      <c r="AM48" s="28">
        <f t="shared" si="36"/>
        <v>3.8099821393133553</v>
      </c>
      <c r="AN48" s="402">
        <f t="shared" si="36"/>
        <v>3.7280965706190212</v>
      </c>
      <c r="AO48" s="384">
        <f t="shared" si="37"/>
        <v>0.43465830383554832</v>
      </c>
      <c r="AP48" s="385">
        <f t="shared" si="37"/>
        <v>7.4515769493040993E-2</v>
      </c>
      <c r="AQ48" s="386">
        <f t="shared" si="37"/>
        <v>0.21974304737211112</v>
      </c>
    </row>
    <row r="49" spans="1:43" ht="19.5" customHeight="1">
      <c r="A49" s="8" t="s">
        <v>207</v>
      </c>
      <c r="B49" s="19">
        <v>746.65000000000009</v>
      </c>
      <c r="C49" s="371">
        <v>235.73</v>
      </c>
      <c r="D49" s="375">
        <v>982.38000000000011</v>
      </c>
      <c r="E49" s="19">
        <v>1793.9500000000003</v>
      </c>
      <c r="F49" s="369">
        <v>446.42</v>
      </c>
      <c r="G49" s="377">
        <v>2240.3700000000003</v>
      </c>
      <c r="H49" s="345">
        <f t="shared" si="38"/>
        <v>1.5954199598757168E-2</v>
      </c>
      <c r="I49" s="323">
        <f t="shared" si="39"/>
        <v>9.2952407089982036E-3</v>
      </c>
      <c r="J49" s="399">
        <f t="shared" si="40"/>
        <v>1.3613936165082321E-2</v>
      </c>
      <c r="K49" s="323">
        <f t="shared" si="41"/>
        <v>4.1603181781287336E-2</v>
      </c>
      <c r="L49" s="323">
        <f t="shared" si="42"/>
        <v>1.6528546193624871E-2</v>
      </c>
      <c r="M49" s="399">
        <f t="shared" si="43"/>
        <v>3.1946171605598962E-2</v>
      </c>
      <c r="N49" s="394">
        <f t="shared" si="34"/>
        <v>1.4026652380633498</v>
      </c>
      <c r="O49" s="395">
        <f t="shared" si="34"/>
        <v>0.89377677851779591</v>
      </c>
      <c r="P49" s="386">
        <f t="shared" si="34"/>
        <v>1.2805533500274844</v>
      </c>
      <c r="R49" s="401">
        <v>176.702</v>
      </c>
      <c r="S49" s="369">
        <v>59.4</v>
      </c>
      <c r="T49" s="374">
        <v>236.102</v>
      </c>
      <c r="U49" s="19">
        <v>389.33199999999999</v>
      </c>
      <c r="V49" s="119">
        <v>100.95899999999999</v>
      </c>
      <c r="W49" s="375">
        <v>490.291</v>
      </c>
      <c r="X49" s="345">
        <f t="shared" si="44"/>
        <v>1.5935301424493412E-2</v>
      </c>
      <c r="Y49" s="323">
        <f t="shared" si="45"/>
        <v>6.8488436004301642E-3</v>
      </c>
      <c r="Z49" s="399">
        <f t="shared" si="46"/>
        <v>1.1947447263043165E-2</v>
      </c>
      <c r="AA49" s="323">
        <f t="shared" si="47"/>
        <v>3.6952480529171459E-2</v>
      </c>
      <c r="AB49" s="323">
        <f t="shared" si="48"/>
        <v>1.1520648193507729E-2</v>
      </c>
      <c r="AC49" s="399">
        <f t="shared" si="49"/>
        <v>2.5404564625491861E-2</v>
      </c>
      <c r="AE49" s="394">
        <f t="shared" si="35"/>
        <v>1.2033253726613167</v>
      </c>
      <c r="AF49" s="395">
        <f t="shared" si="35"/>
        <v>0.69964646464646452</v>
      </c>
      <c r="AG49" s="386">
        <f t="shared" si="35"/>
        <v>1.0766067208240506</v>
      </c>
      <c r="AI49" s="27">
        <f t="shared" si="36"/>
        <v>2.3665974686934974</v>
      </c>
      <c r="AJ49" s="28">
        <f t="shared" si="36"/>
        <v>2.5198320111992532</v>
      </c>
      <c r="AK49" s="402">
        <f t="shared" si="36"/>
        <v>2.4033673323968321</v>
      </c>
      <c r="AL49" s="28">
        <f t="shared" si="36"/>
        <v>2.1702500069678639</v>
      </c>
      <c r="AM49" s="28">
        <f t="shared" si="36"/>
        <v>2.2615250212804083</v>
      </c>
      <c r="AN49" s="402">
        <f t="shared" si="36"/>
        <v>2.1884376241424404</v>
      </c>
      <c r="AO49" s="384">
        <f t="shared" si="37"/>
        <v>-8.296614203429746E-2</v>
      </c>
      <c r="AP49" s="385">
        <f t="shared" si="37"/>
        <v>-0.10250960729557121</v>
      </c>
      <c r="AQ49" s="386">
        <f t="shared" si="37"/>
        <v>-8.9428571886281921E-2</v>
      </c>
    </row>
    <row r="50" spans="1:43" ht="19.5" customHeight="1">
      <c r="A50" s="8" t="s">
        <v>196</v>
      </c>
      <c r="B50" s="19">
        <v>317.58</v>
      </c>
      <c r="C50" s="371">
        <v>2138.5</v>
      </c>
      <c r="D50" s="375">
        <v>2456.08</v>
      </c>
      <c r="E50" s="19">
        <v>302.87</v>
      </c>
      <c r="F50" s="369">
        <v>1398.6499999999999</v>
      </c>
      <c r="G50" s="377">
        <v>1701.52</v>
      </c>
      <c r="H50" s="345">
        <f t="shared" si="38"/>
        <v>6.7859568855197228E-3</v>
      </c>
      <c r="I50" s="323">
        <f t="shared" si="39"/>
        <v>8.4324745497784154E-2</v>
      </c>
      <c r="J50" s="399">
        <f t="shared" si="40"/>
        <v>3.4036641967808159E-2</v>
      </c>
      <c r="K50" s="323">
        <f t="shared" si="41"/>
        <v>7.0238053825906486E-3</v>
      </c>
      <c r="L50" s="323">
        <f t="shared" si="42"/>
        <v>5.1784532802547877E-2</v>
      </c>
      <c r="M50" s="399">
        <f t="shared" si="43"/>
        <v>2.4262532488097382E-2</v>
      </c>
      <c r="N50" s="394">
        <f t="shared" si="34"/>
        <v>-4.6319037722778449E-2</v>
      </c>
      <c r="O50" s="395">
        <f t="shared" si="34"/>
        <v>-0.3459667991582886</v>
      </c>
      <c r="P50" s="386">
        <f t="shared" si="34"/>
        <v>-0.30722126315103743</v>
      </c>
      <c r="R50" s="401">
        <v>103.84699999999999</v>
      </c>
      <c r="S50" s="369">
        <v>644.44400000000007</v>
      </c>
      <c r="T50" s="374">
        <v>748.29100000000005</v>
      </c>
      <c r="U50" s="19">
        <v>87.655000000000001</v>
      </c>
      <c r="V50" s="119">
        <v>358.51299999999998</v>
      </c>
      <c r="W50" s="375">
        <v>446.16800000000001</v>
      </c>
      <c r="X50" s="345">
        <f t="shared" si="44"/>
        <v>9.3651076220380488E-3</v>
      </c>
      <c r="Y50" s="323">
        <f t="shared" si="45"/>
        <v>7.4304649246390866E-2</v>
      </c>
      <c r="Z50" s="399">
        <f t="shared" si="46"/>
        <v>3.7865698977178647E-2</v>
      </c>
      <c r="AA50" s="323">
        <f t="shared" si="47"/>
        <v>8.3195567813190898E-3</v>
      </c>
      <c r="AB50" s="323">
        <f t="shared" si="48"/>
        <v>4.0910687960449652E-2</v>
      </c>
      <c r="AC50" s="399">
        <f t="shared" si="49"/>
        <v>2.3118319099935454E-2</v>
      </c>
      <c r="AE50" s="394">
        <f t="shared" si="35"/>
        <v>-0.155921692489913</v>
      </c>
      <c r="AF50" s="395">
        <f t="shared" si="35"/>
        <v>-0.44368634047333838</v>
      </c>
      <c r="AG50" s="386">
        <f t="shared" si="35"/>
        <v>-0.40375067988255908</v>
      </c>
      <c r="AI50" s="27">
        <f t="shared" si="36"/>
        <v>3.2699477297059012</v>
      </c>
      <c r="AJ50" s="28">
        <f t="shared" si="36"/>
        <v>3.0135328501285952</v>
      </c>
      <c r="AK50" s="402">
        <f t="shared" si="36"/>
        <v>3.0466882186248005</v>
      </c>
      <c r="AL50" s="28">
        <f t="shared" si="36"/>
        <v>2.8941460032357118</v>
      </c>
      <c r="AM50" s="28">
        <f t="shared" si="36"/>
        <v>2.5632788760590568</v>
      </c>
      <c r="AN50" s="402">
        <f t="shared" si="36"/>
        <v>2.6221731158023416</v>
      </c>
      <c r="AO50" s="384">
        <f t="shared" si="37"/>
        <v>-0.11492591244080497</v>
      </c>
      <c r="AP50" s="385">
        <f t="shared" si="37"/>
        <v>-0.14941067393717805</v>
      </c>
      <c r="AQ50" s="386">
        <f t="shared" si="37"/>
        <v>-0.13933657544193168</v>
      </c>
    </row>
    <row r="51" spans="1:43" ht="19.5" customHeight="1">
      <c r="A51" s="8" t="s">
        <v>193</v>
      </c>
      <c r="B51" s="19">
        <v>397.52000000000004</v>
      </c>
      <c r="C51" s="371">
        <v>1214.5700000000002</v>
      </c>
      <c r="D51" s="375">
        <v>1612.0900000000001</v>
      </c>
      <c r="E51" s="19">
        <v>347.73</v>
      </c>
      <c r="F51" s="369">
        <v>147.78000000000003</v>
      </c>
      <c r="G51" s="377">
        <v>495.51000000000005</v>
      </c>
      <c r="H51" s="345">
        <f t="shared" si="38"/>
        <v>8.4940915080666309E-3</v>
      </c>
      <c r="I51" s="323">
        <f t="shared" si="39"/>
        <v>4.789259113361876E-2</v>
      </c>
      <c r="J51" s="399">
        <f t="shared" si="40"/>
        <v>2.2340530499773567E-2</v>
      </c>
      <c r="K51" s="323">
        <f t="shared" si="41"/>
        <v>8.0641458239120618E-3</v>
      </c>
      <c r="L51" s="323">
        <f t="shared" si="42"/>
        <v>5.471503419411953E-3</v>
      </c>
      <c r="M51" s="399">
        <f t="shared" si="43"/>
        <v>7.065639823908702E-3</v>
      </c>
      <c r="N51" s="394">
        <f t="shared" si="34"/>
        <v>-0.12525155966995374</v>
      </c>
      <c r="O51" s="395">
        <f t="shared" si="34"/>
        <v>-0.87832730925348068</v>
      </c>
      <c r="P51" s="386">
        <f t="shared" si="34"/>
        <v>-0.69262882345278498</v>
      </c>
      <c r="R51" s="401">
        <v>122.01300000000001</v>
      </c>
      <c r="S51" s="369">
        <v>382.649</v>
      </c>
      <c r="T51" s="374">
        <v>504.66200000000003</v>
      </c>
      <c r="U51" s="19">
        <v>190.72899999999998</v>
      </c>
      <c r="V51" s="119">
        <v>60.584000000000003</v>
      </c>
      <c r="W51" s="375">
        <v>251.31299999999999</v>
      </c>
      <c r="X51" s="345">
        <f t="shared" si="44"/>
        <v>1.1003349892512336E-2</v>
      </c>
      <c r="Y51" s="323">
        <f t="shared" si="45"/>
        <v>4.4119581731666704E-2</v>
      </c>
      <c r="Z51" s="399">
        <f t="shared" si="46"/>
        <v>2.5537363642247377E-2</v>
      </c>
      <c r="AA51" s="323">
        <f t="shared" si="47"/>
        <v>1.8102569680499784E-2</v>
      </c>
      <c r="AB51" s="323">
        <f t="shared" si="48"/>
        <v>6.9133702805641139E-3</v>
      </c>
      <c r="AC51" s="399">
        <f t="shared" si="49"/>
        <v>1.3021853041818503E-2</v>
      </c>
      <c r="AE51" s="394">
        <f t="shared" si="35"/>
        <v>0.56318589002811159</v>
      </c>
      <c r="AF51" s="395">
        <f t="shared" si="35"/>
        <v>-0.84167213294690435</v>
      </c>
      <c r="AG51" s="386">
        <f t="shared" si="35"/>
        <v>-0.50201719170454684</v>
      </c>
      <c r="AI51" s="27">
        <f t="shared" si="36"/>
        <v>3.0693550010062385</v>
      </c>
      <c r="AJ51" s="28">
        <f t="shared" si="36"/>
        <v>3.1504894736408766</v>
      </c>
      <c r="AK51" s="402">
        <f t="shared" si="36"/>
        <v>3.1304827894224267</v>
      </c>
      <c r="AL51" s="28">
        <f t="shared" si="36"/>
        <v>5.4849739740603329</v>
      </c>
      <c r="AM51" s="28">
        <f t="shared" si="36"/>
        <v>4.0996075246988761</v>
      </c>
      <c r="AN51" s="402">
        <f t="shared" si="36"/>
        <v>5.0718048071683706</v>
      </c>
      <c r="AO51" s="384">
        <f t="shared" si="37"/>
        <v>0.78701192017937738</v>
      </c>
      <c r="AP51" s="385">
        <f t="shared" si="37"/>
        <v>0.30126050539097571</v>
      </c>
      <c r="AQ51" s="386">
        <f t="shared" si="37"/>
        <v>0.62013502335980486</v>
      </c>
    </row>
    <row r="52" spans="1:43" ht="19.5" customHeight="1">
      <c r="A52" s="8" t="s">
        <v>211</v>
      </c>
      <c r="B52" s="19">
        <v>430.65</v>
      </c>
      <c r="C52" s="371">
        <v>150.28</v>
      </c>
      <c r="D52" s="375">
        <v>580.92999999999995</v>
      </c>
      <c r="E52" s="19">
        <v>342.71999999999997</v>
      </c>
      <c r="F52" s="369">
        <v>127.44999999999999</v>
      </c>
      <c r="G52" s="377">
        <v>470.16999999999996</v>
      </c>
      <c r="H52" s="345">
        <f t="shared" si="38"/>
        <v>9.2020036927673923E-3</v>
      </c>
      <c r="I52" s="323">
        <f t="shared" si="39"/>
        <v>5.9257997444035551E-3</v>
      </c>
      <c r="J52" s="399">
        <f t="shared" si="40"/>
        <v>8.0505954278194489E-3</v>
      </c>
      <c r="K52" s="323">
        <f t="shared" si="41"/>
        <v>7.9479597871082198E-3</v>
      </c>
      <c r="L52" s="323">
        <f t="shared" si="42"/>
        <v>4.7187921965357506E-3</v>
      </c>
      <c r="M52" s="399">
        <f t="shared" si="43"/>
        <v>6.7043084418218681E-3</v>
      </c>
      <c r="N52" s="394">
        <f t="shared" si="34"/>
        <v>-0.20417972831765938</v>
      </c>
      <c r="O52" s="395">
        <f t="shared" si="34"/>
        <v>-0.15191642267766844</v>
      </c>
      <c r="P52" s="386">
        <f t="shared" si="34"/>
        <v>-0.1906598041072074</v>
      </c>
      <c r="R52" s="401">
        <v>107.602</v>
      </c>
      <c r="S52" s="369">
        <v>52.695000000000007</v>
      </c>
      <c r="T52" s="374">
        <v>160.29700000000003</v>
      </c>
      <c r="U52" s="19">
        <v>99.69</v>
      </c>
      <c r="V52" s="119">
        <v>49.246999999999993</v>
      </c>
      <c r="W52" s="375">
        <v>148.93699999999998</v>
      </c>
      <c r="X52" s="345">
        <f t="shared" si="44"/>
        <v>9.7037402173056342E-3</v>
      </c>
      <c r="Y52" s="323">
        <f t="shared" si="45"/>
        <v>6.0757544364422149E-3</v>
      </c>
      <c r="Z52" s="399">
        <f t="shared" si="46"/>
        <v>8.1114939895639612E-3</v>
      </c>
      <c r="AA52" s="323">
        <f t="shared" si="47"/>
        <v>9.4618289376498781E-3</v>
      </c>
      <c r="AB52" s="323">
        <f t="shared" si="48"/>
        <v>5.6196808762534797E-3</v>
      </c>
      <c r="AC52" s="399">
        <f t="shared" si="49"/>
        <v>7.7172121079662507E-3</v>
      </c>
      <c r="AE52" s="394">
        <f t="shared" si="35"/>
        <v>-7.3530231780078489E-2</v>
      </c>
      <c r="AF52" s="395">
        <f t="shared" si="35"/>
        <v>-6.543315305057433E-2</v>
      </c>
      <c r="AG52" s="386">
        <f t="shared" si="35"/>
        <v>-7.086845043887309E-2</v>
      </c>
      <c r="AI52" s="27">
        <f t="shared" si="36"/>
        <v>2.498595146871009</v>
      </c>
      <c r="AJ52" s="28">
        <f t="shared" si="36"/>
        <v>3.5064546180463143</v>
      </c>
      <c r="AK52" s="402">
        <f t="shared" si="36"/>
        <v>2.7593169572926177</v>
      </c>
      <c r="AL52" s="28">
        <f t="shared" si="36"/>
        <v>2.9087885154061626</v>
      </c>
      <c r="AM52" s="28">
        <f t="shared" si="36"/>
        <v>3.8640251078854448</v>
      </c>
      <c r="AN52" s="402">
        <f t="shared" si="36"/>
        <v>3.167726566986409</v>
      </c>
      <c r="AO52" s="384">
        <f>(AL52-AI52)/AI52</f>
        <v>0.16416960108516929</v>
      </c>
      <c r="AP52" s="385">
        <f>(AM52-AJ52)/AJ52</f>
        <v>0.10197493730529372</v>
      </c>
      <c r="AQ52" s="386">
        <f>(AN52-AK52)/AK52</f>
        <v>0.14801112594709451</v>
      </c>
    </row>
    <row r="53" spans="1:43" ht="19.5" customHeight="1">
      <c r="A53" s="8" t="s">
        <v>210</v>
      </c>
      <c r="B53" s="19">
        <v>444.43999999999994</v>
      </c>
      <c r="C53" s="371">
        <v>109.41</v>
      </c>
      <c r="D53" s="375">
        <v>553.84999999999991</v>
      </c>
      <c r="E53" s="19">
        <v>298.26</v>
      </c>
      <c r="F53" s="369">
        <v>83.18</v>
      </c>
      <c r="G53" s="377">
        <v>381.44</v>
      </c>
      <c r="H53" s="345">
        <f t="shared" si="38"/>
        <v>9.4966643938547302E-3</v>
      </c>
      <c r="I53" s="323">
        <f t="shared" si="39"/>
        <v>4.3142251133563543E-3</v>
      </c>
      <c r="J53" s="399">
        <f t="shared" si="40"/>
        <v>7.6753176418807804E-3</v>
      </c>
      <c r="K53" s="323">
        <f t="shared" si="41"/>
        <v>6.9168956760705478E-3</v>
      </c>
      <c r="L53" s="323">
        <f t="shared" si="42"/>
        <v>3.0797107485903787E-3</v>
      </c>
      <c r="M53" s="399">
        <f t="shared" si="43"/>
        <v>5.4390782313812744E-3</v>
      </c>
      <c r="N53" s="394">
        <f t="shared" si="34"/>
        <v>-0.32890828908289077</v>
      </c>
      <c r="O53" s="395">
        <f t="shared" si="34"/>
        <v>-0.2397404259208481</v>
      </c>
      <c r="P53" s="386">
        <f t="shared" si="34"/>
        <v>-0.31129367157172511</v>
      </c>
      <c r="R53" s="401">
        <v>118.60499999999999</v>
      </c>
      <c r="S53" s="369">
        <v>37.491999999999997</v>
      </c>
      <c r="T53" s="374">
        <v>156.09699999999998</v>
      </c>
      <c r="U53" s="19">
        <v>83.096000000000004</v>
      </c>
      <c r="V53" s="119">
        <v>25.937999999999995</v>
      </c>
      <c r="W53" s="375">
        <v>109.03399999999999</v>
      </c>
      <c r="X53" s="345">
        <f t="shared" si="44"/>
        <v>1.0696010375955229E-2</v>
      </c>
      <c r="Y53" s="323">
        <f t="shared" si="45"/>
        <v>4.322842496082958E-3</v>
      </c>
      <c r="Z53" s="399">
        <f t="shared" si="46"/>
        <v>7.8989617852421781E-3</v>
      </c>
      <c r="AA53" s="323">
        <f t="shared" si="47"/>
        <v>7.8868506109234064E-3</v>
      </c>
      <c r="AB53" s="323">
        <f t="shared" si="48"/>
        <v>2.9598408546360746E-3</v>
      </c>
      <c r="AC53" s="399">
        <f t="shared" si="49"/>
        <v>5.6496270569434872E-3</v>
      </c>
      <c r="AE53" s="394">
        <f t="shared" si="35"/>
        <v>-0.29938872728805688</v>
      </c>
      <c r="AF53" s="395">
        <f t="shared" si="35"/>
        <v>-0.30817241011415775</v>
      </c>
      <c r="AG53" s="386">
        <f t="shared" si="35"/>
        <v>-0.30149842725997295</v>
      </c>
      <c r="AI53" s="27">
        <f t="shared" si="36"/>
        <v>2.6686391863918639</v>
      </c>
      <c r="AJ53" s="28">
        <f t="shared" si="36"/>
        <v>3.4267434420985281</v>
      </c>
      <c r="AK53" s="402">
        <f t="shared" si="36"/>
        <v>2.8183984833438656</v>
      </c>
      <c r="AL53" s="28">
        <f t="shared" si="36"/>
        <v>2.78602561523503</v>
      </c>
      <c r="AM53" s="28">
        <f t="shared" si="36"/>
        <v>3.1182976677085827</v>
      </c>
      <c r="AN53" s="402">
        <f t="shared" si="36"/>
        <v>2.8584836409395971</v>
      </c>
      <c r="AO53" s="384">
        <f t="shared" ref="AO53:AQ63" si="50">(AL53-AI53)/AI53</f>
        <v>4.3987373580419653E-2</v>
      </c>
      <c r="AP53" s="385">
        <f t="shared" si="50"/>
        <v>-9.0011341555542315E-2</v>
      </c>
      <c r="AQ53" s="386">
        <f t="shared" si="50"/>
        <v>1.4222672142575381E-2</v>
      </c>
    </row>
    <row r="54" spans="1:43" ht="19.5" customHeight="1">
      <c r="A54" s="8" t="s">
        <v>208</v>
      </c>
      <c r="B54" s="19">
        <v>103.38</v>
      </c>
      <c r="C54" s="371">
        <v>183.51999999999998</v>
      </c>
      <c r="D54" s="375">
        <v>286.89999999999998</v>
      </c>
      <c r="E54" s="19">
        <v>88.26</v>
      </c>
      <c r="F54" s="369">
        <v>123.19</v>
      </c>
      <c r="G54" s="377">
        <v>211.45</v>
      </c>
      <c r="H54" s="345">
        <f t="shared" si="38"/>
        <v>2.2089937112696923E-3</v>
      </c>
      <c r="I54" s="323">
        <f t="shared" si="39"/>
        <v>7.2365103080445862E-3</v>
      </c>
      <c r="J54" s="399">
        <f t="shared" si="40"/>
        <v>3.9758935297564257E-3</v>
      </c>
      <c r="K54" s="323">
        <f t="shared" si="41"/>
        <v>2.0468222771071768E-3</v>
      </c>
      <c r="L54" s="323">
        <f t="shared" si="42"/>
        <v>4.5610671690171764E-3</v>
      </c>
      <c r="M54" s="399">
        <f t="shared" si="43"/>
        <v>3.01513499377509E-3</v>
      </c>
      <c r="N54" s="394">
        <f t="shared" si="34"/>
        <v>-0.14625652930934407</v>
      </c>
      <c r="O54" s="395">
        <f t="shared" si="34"/>
        <v>-0.3287380122057541</v>
      </c>
      <c r="P54" s="386">
        <f t="shared" si="34"/>
        <v>-0.26298361798536074</v>
      </c>
      <c r="R54" s="401">
        <v>28.990000000000002</v>
      </c>
      <c r="S54" s="369">
        <v>85.717999999999989</v>
      </c>
      <c r="T54" s="374">
        <v>114.708</v>
      </c>
      <c r="U54" s="19">
        <v>30.143999999999998</v>
      </c>
      <c r="V54" s="119">
        <v>56.825000000000003</v>
      </c>
      <c r="W54" s="375">
        <v>86.968999999999994</v>
      </c>
      <c r="X54" s="345">
        <f t="shared" si="44"/>
        <v>2.6143698899619926E-3</v>
      </c>
      <c r="Y54" s="323">
        <f t="shared" si="45"/>
        <v>9.8833194569305175E-3</v>
      </c>
      <c r="Z54" s="399">
        <f t="shared" si="46"/>
        <v>5.8045581174626026E-3</v>
      </c>
      <c r="AA54" s="323">
        <f t="shared" si="47"/>
        <v>2.8610429481043028E-3</v>
      </c>
      <c r="AB54" s="323">
        <f t="shared" si="48"/>
        <v>6.4844227220562482E-3</v>
      </c>
      <c r="AC54" s="399">
        <f t="shared" si="49"/>
        <v>4.506322940691144E-3</v>
      </c>
      <c r="AE54" s="394">
        <f t="shared" si="35"/>
        <v>3.9806829941358958E-2</v>
      </c>
      <c r="AF54" s="395">
        <f t="shared" si="35"/>
        <v>-0.3370703936162765</v>
      </c>
      <c r="AG54" s="386">
        <f t="shared" si="35"/>
        <v>-0.24182271506782443</v>
      </c>
      <c r="AI54" s="27">
        <f t="shared" si="36"/>
        <v>2.8042174501837884</v>
      </c>
      <c r="AJ54" s="28">
        <f t="shared" si="36"/>
        <v>4.6707715780296422</v>
      </c>
      <c r="AK54" s="402">
        <f t="shared" si="36"/>
        <v>3.9981875217845939</v>
      </c>
      <c r="AL54" s="28">
        <f t="shared" si="36"/>
        <v>3.4153636981645135</v>
      </c>
      <c r="AM54" s="28">
        <f t="shared" si="36"/>
        <v>4.6127932462050492</v>
      </c>
      <c r="AN54" s="402">
        <f t="shared" si="36"/>
        <v>4.1129817923859067</v>
      </c>
      <c r="AO54" s="384">
        <f t="shared" si="50"/>
        <v>0.21793825152206742</v>
      </c>
      <c r="AP54" s="385">
        <f t="shared" si="50"/>
        <v>-1.2413009468780545E-2</v>
      </c>
      <c r="AQ54" s="386">
        <f t="shared" si="50"/>
        <v>2.8711577427482503E-2</v>
      </c>
    </row>
    <row r="55" spans="1:43" ht="19.5" customHeight="1">
      <c r="A55" s="8" t="s">
        <v>199</v>
      </c>
      <c r="B55" s="19">
        <v>99.86</v>
      </c>
      <c r="C55" s="371">
        <v>57.099999999999994</v>
      </c>
      <c r="D55" s="375">
        <v>156.95999999999998</v>
      </c>
      <c r="E55" s="19">
        <v>10.07</v>
      </c>
      <c r="F55" s="369">
        <v>107.74000000000001</v>
      </c>
      <c r="G55" s="377">
        <v>117.81</v>
      </c>
      <c r="H55" s="345">
        <f t="shared" si="38"/>
        <v>2.1337793771270216E-3</v>
      </c>
      <c r="I55" s="323">
        <f t="shared" si="39"/>
        <v>2.2515515398286064E-3</v>
      </c>
      <c r="J55" s="399">
        <f t="shared" si="40"/>
        <v>2.175169914362386E-3</v>
      </c>
      <c r="K55" s="323">
        <f t="shared" si="41"/>
        <v>2.3353161489314832E-4</v>
      </c>
      <c r="L55" s="323">
        <f t="shared" si="42"/>
        <v>3.9890362593547413E-3</v>
      </c>
      <c r="M55" s="399">
        <f t="shared" si="43"/>
        <v>1.6798914808070153E-3</v>
      </c>
      <c r="N55" s="394">
        <f t="shared" si="34"/>
        <v>-0.89915882235129174</v>
      </c>
      <c r="O55" s="395">
        <f t="shared" si="34"/>
        <v>0.88686514886164658</v>
      </c>
      <c r="P55" s="386">
        <f t="shared" si="34"/>
        <v>-0.24942660550458703</v>
      </c>
      <c r="R55" s="401">
        <v>28.341999999999999</v>
      </c>
      <c r="S55" s="369">
        <v>23.683000000000003</v>
      </c>
      <c r="T55" s="374">
        <v>52.025000000000006</v>
      </c>
      <c r="U55" s="19">
        <v>7.2349999999999994</v>
      </c>
      <c r="V55" s="119">
        <v>43.256</v>
      </c>
      <c r="W55" s="375">
        <v>50.491</v>
      </c>
      <c r="X55" s="345">
        <f t="shared" si="44"/>
        <v>2.5559320945602892E-3</v>
      </c>
      <c r="Y55" s="323">
        <f t="shared" si="45"/>
        <v>2.7306593095789162E-3</v>
      </c>
      <c r="Z55" s="399">
        <f t="shared" si="46"/>
        <v>2.6326161737715934E-3</v>
      </c>
      <c r="AA55" s="323">
        <f t="shared" si="47"/>
        <v>6.8669206905303307E-4</v>
      </c>
      <c r="AB55" s="323">
        <f t="shared" si="48"/>
        <v>4.9360350068678406E-3</v>
      </c>
      <c r="AC55" s="399">
        <f t="shared" si="49"/>
        <v>2.6162052179332469E-3</v>
      </c>
      <c r="AE55" s="394">
        <f t="shared" si="35"/>
        <v>-0.74472514289746672</v>
      </c>
      <c r="AF55" s="395">
        <f t="shared" si="35"/>
        <v>0.82645779673183273</v>
      </c>
      <c r="AG55" s="386">
        <f t="shared" si="35"/>
        <v>-2.9485824123017892E-2</v>
      </c>
      <c r="AI55" s="27">
        <f t="shared" si="36"/>
        <v>2.8381734428199481</v>
      </c>
      <c r="AJ55" s="28">
        <f t="shared" si="36"/>
        <v>4.1476357267950972</v>
      </c>
      <c r="AK55" s="402">
        <f t="shared" si="36"/>
        <v>3.3145387359836906</v>
      </c>
      <c r="AL55" s="28">
        <f t="shared" si="36"/>
        <v>7.1847070506454811</v>
      </c>
      <c r="AM55" s="28">
        <f t="shared" si="36"/>
        <v>4.0148505661778353</v>
      </c>
      <c r="AN55" s="402">
        <f t="shared" si="36"/>
        <v>4.285799168152109</v>
      </c>
      <c r="AO55" s="384">
        <f t="shared" si="50"/>
        <v>1.5314545412372369</v>
      </c>
      <c r="AP55" s="385">
        <f t="shared" si="50"/>
        <v>-3.2014663139153195E-2</v>
      </c>
      <c r="AQ55" s="386">
        <f t="shared" si="50"/>
        <v>0.29303034585901955</v>
      </c>
    </row>
    <row r="56" spans="1:43" ht="19.5" customHeight="1">
      <c r="A56" s="8" t="s">
        <v>212</v>
      </c>
      <c r="B56" s="19">
        <v>750.52</v>
      </c>
      <c r="C56" s="371">
        <v>7.33</v>
      </c>
      <c r="D56" s="375">
        <v>757.85</v>
      </c>
      <c r="E56" s="19">
        <v>167.26999999999998</v>
      </c>
      <c r="F56" s="369">
        <v>7.4</v>
      </c>
      <c r="G56" s="377">
        <v>174.67</v>
      </c>
      <c r="H56" s="345">
        <f t="shared" si="38"/>
        <v>1.6036892630896978E-2</v>
      </c>
      <c r="I56" s="323">
        <f t="shared" si="39"/>
        <v>2.8903454968377736E-4</v>
      </c>
      <c r="J56" s="399">
        <f t="shared" si="40"/>
        <v>1.0502373340975627E-2</v>
      </c>
      <c r="K56" s="323">
        <f t="shared" si="41"/>
        <v>3.8791294164028712E-3</v>
      </c>
      <c r="L56" s="323">
        <f t="shared" si="42"/>
        <v>2.7398244216841552E-4</v>
      </c>
      <c r="M56" s="399">
        <f t="shared" si="43"/>
        <v>2.4906768945977533E-3</v>
      </c>
      <c r="N56" s="394">
        <f t="shared" si="34"/>
        <v>-0.77712785801844053</v>
      </c>
      <c r="O56" s="395">
        <f t="shared" si="34"/>
        <v>9.5497953615280053E-3</v>
      </c>
      <c r="P56" s="386">
        <f t="shared" si="34"/>
        <v>-0.76951903410965239</v>
      </c>
      <c r="R56" s="401">
        <v>137.13200000000001</v>
      </c>
      <c r="S56" s="369">
        <v>5.1240000000000006</v>
      </c>
      <c r="T56" s="374">
        <v>142.256</v>
      </c>
      <c r="U56" s="19">
        <v>37.512</v>
      </c>
      <c r="V56" s="119">
        <v>2.0510000000000002</v>
      </c>
      <c r="W56" s="375">
        <v>39.563000000000002</v>
      </c>
      <c r="X56" s="345">
        <f t="shared" si="44"/>
        <v>1.2366808270102378E-2</v>
      </c>
      <c r="Y56" s="323">
        <f t="shared" si="45"/>
        <v>5.9079923583508695E-4</v>
      </c>
      <c r="Z56" s="399">
        <f t="shared" si="46"/>
        <v>7.1985669661903265E-3</v>
      </c>
      <c r="AA56" s="323">
        <f t="shared" si="47"/>
        <v>3.5603583820756571E-3</v>
      </c>
      <c r="AB56" s="323">
        <f t="shared" si="48"/>
        <v>2.3404401237021321E-4</v>
      </c>
      <c r="AC56" s="399">
        <f t="shared" si="49"/>
        <v>2.0499678563920907E-3</v>
      </c>
      <c r="AE56" s="394">
        <f t="shared" si="35"/>
        <v>-0.72645334422308439</v>
      </c>
      <c r="AF56" s="395">
        <f t="shared" si="35"/>
        <v>-0.59972677595628421</v>
      </c>
      <c r="AG56" s="386">
        <f t="shared" si="35"/>
        <v>-0.72188870768192548</v>
      </c>
      <c r="AI56" s="27">
        <f t="shared" si="36"/>
        <v>1.8271598358471461</v>
      </c>
      <c r="AJ56" s="28">
        <f t="shared" si="36"/>
        <v>6.9904502046384733</v>
      </c>
      <c r="AK56" s="402">
        <f t="shared" si="36"/>
        <v>1.8770996899122516</v>
      </c>
      <c r="AL56" s="28">
        <f t="shared" si="36"/>
        <v>2.2426017815507864</v>
      </c>
      <c r="AM56" s="28">
        <f t="shared" si="36"/>
        <v>2.7716216216216214</v>
      </c>
      <c r="AN56" s="402">
        <f t="shared" si="36"/>
        <v>2.2650140264498773</v>
      </c>
      <c r="AO56" s="384">
        <f t="shared" si="50"/>
        <v>0.22737033594601994</v>
      </c>
      <c r="AP56" s="385">
        <f t="shared" si="50"/>
        <v>-0.60351314429183289</v>
      </c>
      <c r="AQ56" s="386">
        <f t="shared" si="50"/>
        <v>0.20665622535783348</v>
      </c>
    </row>
    <row r="57" spans="1:43" ht="19.5" customHeight="1">
      <c r="A57" s="8" t="s">
        <v>206</v>
      </c>
      <c r="B57" s="19">
        <v>92.22</v>
      </c>
      <c r="C57" s="371">
        <v>118.75</v>
      </c>
      <c r="D57" s="375">
        <v>210.97</v>
      </c>
      <c r="E57" s="19">
        <v>90.710000000000008</v>
      </c>
      <c r="F57" s="369">
        <v>21.389999999999997</v>
      </c>
      <c r="G57" s="377">
        <v>112.10000000000001</v>
      </c>
      <c r="H57" s="345">
        <f t="shared" si="38"/>
        <v>1.9705300837037244E-3</v>
      </c>
      <c r="I57" s="323">
        <f t="shared" si="39"/>
        <v>4.6825174317801583E-3</v>
      </c>
      <c r="J57" s="399">
        <f t="shared" si="40"/>
        <v>2.9236467688139181E-3</v>
      </c>
      <c r="K57" s="323">
        <f t="shared" si="41"/>
        <v>2.1036398000950831E-3</v>
      </c>
      <c r="L57" s="323">
        <f t="shared" si="42"/>
        <v>7.9195735648410898E-4</v>
      </c>
      <c r="M57" s="399">
        <f t="shared" si="43"/>
        <v>1.5984707155459335E-3</v>
      </c>
      <c r="N57" s="394">
        <f t="shared" si="34"/>
        <v>-1.6373888527434297E-2</v>
      </c>
      <c r="O57" s="395">
        <f t="shared" si="34"/>
        <v>-0.81987368421052631</v>
      </c>
      <c r="P57" s="386">
        <f t="shared" si="34"/>
        <v>-0.46864483101862819</v>
      </c>
      <c r="R57" s="401">
        <v>25.556000000000001</v>
      </c>
      <c r="S57" s="369">
        <v>48.119</v>
      </c>
      <c r="T57" s="374">
        <v>73.674999999999997</v>
      </c>
      <c r="U57" s="19">
        <v>24.082000000000001</v>
      </c>
      <c r="V57" s="119">
        <v>11.348999999999998</v>
      </c>
      <c r="W57" s="375">
        <v>35.430999999999997</v>
      </c>
      <c r="X57" s="345">
        <f t="shared" si="44"/>
        <v>2.3046856470461774E-3</v>
      </c>
      <c r="Y57" s="323">
        <f t="shared" si="45"/>
        <v>5.5481398183350019E-3</v>
      </c>
      <c r="Z57" s="399">
        <f t="shared" si="46"/>
        <v>3.7281690841445866E-3</v>
      </c>
      <c r="AA57" s="323">
        <f t="shared" si="47"/>
        <v>2.2856832628797711E-3</v>
      </c>
      <c r="AB57" s="323">
        <f t="shared" si="48"/>
        <v>1.2950587500680396E-3</v>
      </c>
      <c r="AC57" s="399">
        <f t="shared" si="49"/>
        <v>1.8358671263510897E-3</v>
      </c>
      <c r="AE57" s="394">
        <f t="shared" si="35"/>
        <v>-5.7677257786821104E-2</v>
      </c>
      <c r="AF57" s="395">
        <f t="shared" si="35"/>
        <v>-0.76414721835449617</v>
      </c>
      <c r="AG57" s="386">
        <f t="shared" si="35"/>
        <v>-0.5190906006107906</v>
      </c>
      <c r="AI57" s="27">
        <f t="shared" si="36"/>
        <v>2.7711993060073734</v>
      </c>
      <c r="AJ57" s="28">
        <f t="shared" si="36"/>
        <v>4.052126315789474</v>
      </c>
      <c r="AK57" s="402">
        <f t="shared" si="36"/>
        <v>3.4922026828459023</v>
      </c>
      <c r="AL57" s="28">
        <f t="shared" si="36"/>
        <v>2.6548340866497626</v>
      </c>
      <c r="AM57" s="28">
        <f t="shared" si="36"/>
        <v>5.3057503506311363</v>
      </c>
      <c r="AN57" s="402">
        <f t="shared" si="36"/>
        <v>3.160660124888492</v>
      </c>
      <c r="AO57" s="384">
        <f t="shared" si="50"/>
        <v>-4.1990923967596135E-2</v>
      </c>
      <c r="AP57" s="385">
        <f t="shared" si="50"/>
        <v>0.30937437215538016</v>
      </c>
      <c r="AQ57" s="386">
        <f t="shared" si="50"/>
        <v>-9.4937948357346244E-2</v>
      </c>
    </row>
    <row r="58" spans="1:43" ht="19.5" customHeight="1">
      <c r="A58" s="8" t="s">
        <v>213</v>
      </c>
      <c r="B58" s="19">
        <v>132.71</v>
      </c>
      <c r="C58" s="371">
        <v>140.28</v>
      </c>
      <c r="D58" s="375">
        <v>272.99</v>
      </c>
      <c r="E58" s="19">
        <v>34.21</v>
      </c>
      <c r="F58" s="369">
        <v>34.270000000000003</v>
      </c>
      <c r="G58" s="377">
        <v>68.48</v>
      </c>
      <c r="H58" s="345">
        <f t="shared" si="38"/>
        <v>2.8357086034300726E-3</v>
      </c>
      <c r="I58" s="323">
        <f t="shared" si="39"/>
        <v>5.5314824869904895E-3</v>
      </c>
      <c r="J58" s="399">
        <f t="shared" si="40"/>
        <v>3.7831271338034391E-3</v>
      </c>
      <c r="K58" s="323">
        <f t="shared" si="41"/>
        <v>7.9335814751684247E-4</v>
      </c>
      <c r="L58" s="323">
        <f t="shared" si="42"/>
        <v>1.2688349044745406E-3</v>
      </c>
      <c r="M58" s="399">
        <f t="shared" si="43"/>
        <v>9.7647880999630259E-4</v>
      </c>
      <c r="N58" s="394">
        <f t="shared" si="34"/>
        <v>-0.74221987792931954</v>
      </c>
      <c r="O58" s="395">
        <f t="shared" si="34"/>
        <v>-0.7557028799543769</v>
      </c>
      <c r="P58" s="386">
        <f t="shared" si="34"/>
        <v>-0.74914832045129853</v>
      </c>
      <c r="R58" s="401">
        <v>26.172000000000001</v>
      </c>
      <c r="S58" s="369">
        <v>58.285000000000004</v>
      </c>
      <c r="T58" s="374">
        <v>84.457000000000008</v>
      </c>
      <c r="U58" s="19">
        <v>12.992000000000001</v>
      </c>
      <c r="V58" s="119">
        <v>15.553000000000001</v>
      </c>
      <c r="W58" s="375">
        <v>28.545000000000002</v>
      </c>
      <c r="X58" s="345">
        <f t="shared" si="44"/>
        <v>2.3602376253910062E-3</v>
      </c>
      <c r="Y58" s="323">
        <f t="shared" si="45"/>
        <v>6.7202836574254575E-3</v>
      </c>
      <c r="Z58" s="399">
        <f t="shared" si="46"/>
        <v>4.2737696143820749E-3</v>
      </c>
      <c r="AA58" s="323">
        <f t="shared" si="47"/>
        <v>1.2331034362317909E-3</v>
      </c>
      <c r="AB58" s="323">
        <f t="shared" si="48"/>
        <v>1.774786213746429E-3</v>
      </c>
      <c r="AC58" s="399">
        <f t="shared" si="49"/>
        <v>1.4790671198016386E-3</v>
      </c>
      <c r="AE58" s="394">
        <f t="shared" si="35"/>
        <v>-0.50359162463701668</v>
      </c>
      <c r="AF58" s="395">
        <f t="shared" si="35"/>
        <v>-0.73315604357896536</v>
      </c>
      <c r="AG58" s="386">
        <f t="shared" si="35"/>
        <v>-0.66201735794546335</v>
      </c>
      <c r="AI58" s="27">
        <f t="shared" si="36"/>
        <v>1.9721196594077313</v>
      </c>
      <c r="AJ58" s="28">
        <f t="shared" si="36"/>
        <v>4.1549044767607644</v>
      </c>
      <c r="AK58" s="402">
        <f t="shared" si="36"/>
        <v>3.0937763288032532</v>
      </c>
      <c r="AL58" s="28">
        <f t="shared" si="36"/>
        <v>3.7977199649225373</v>
      </c>
      <c r="AM58" s="28">
        <f t="shared" si="36"/>
        <v>4.5383717537204546</v>
      </c>
      <c r="AN58" s="402">
        <f t="shared" si="36"/>
        <v>4.1683703271028039</v>
      </c>
      <c r="AO58" s="384">
        <f t="shared" si="50"/>
        <v>0.92570463298513639</v>
      </c>
      <c r="AP58" s="385">
        <f t="shared" si="50"/>
        <v>9.229268184250726E-2</v>
      </c>
      <c r="AQ58" s="386">
        <f t="shared" si="50"/>
        <v>0.34734055862248758</v>
      </c>
    </row>
    <row r="59" spans="1:43" ht="19.5" customHeight="1">
      <c r="A59" s="8" t="s">
        <v>209</v>
      </c>
      <c r="B59" s="19">
        <v>51.830000000000005</v>
      </c>
      <c r="C59" s="371">
        <v>119.28999999999999</v>
      </c>
      <c r="D59" s="375">
        <v>171.12</v>
      </c>
      <c r="E59" s="19">
        <v>63.09</v>
      </c>
      <c r="F59" s="369">
        <v>5.7</v>
      </c>
      <c r="G59" s="377">
        <v>68.790000000000006</v>
      </c>
      <c r="H59" s="345">
        <f t="shared" si="38"/>
        <v>1.1074883348337027E-3</v>
      </c>
      <c r="I59" s="323">
        <f t="shared" si="39"/>
        <v>4.7038105636804635E-3</v>
      </c>
      <c r="J59" s="399">
        <f t="shared" si="40"/>
        <v>2.371400839358381E-3</v>
      </c>
      <c r="K59" s="323">
        <f t="shared" si="41"/>
        <v>1.4631091940028528E-3</v>
      </c>
      <c r="L59" s="323">
        <f t="shared" si="42"/>
        <v>2.110405297783741E-4</v>
      </c>
      <c r="M59" s="399">
        <f t="shared" si="43"/>
        <v>9.8089920180557326E-4</v>
      </c>
      <c r="N59" s="394">
        <f t="shared" si="34"/>
        <v>0.21724869766544466</v>
      </c>
      <c r="O59" s="395">
        <f t="shared" si="34"/>
        <v>-0.95221728560650509</v>
      </c>
      <c r="P59" s="386">
        <f t="shared" si="34"/>
        <v>-0.59800140252454415</v>
      </c>
      <c r="R59" s="401">
        <v>15.605</v>
      </c>
      <c r="S59" s="369">
        <v>53.085999999999999</v>
      </c>
      <c r="T59" s="374">
        <v>68.691000000000003</v>
      </c>
      <c r="U59" s="19">
        <v>20.021000000000001</v>
      </c>
      <c r="V59" s="119">
        <v>2.5369999999999999</v>
      </c>
      <c r="W59" s="375">
        <v>22.558</v>
      </c>
      <c r="X59" s="345">
        <f t="shared" si="44"/>
        <v>1.4072867241413209E-3</v>
      </c>
      <c r="Y59" s="323">
        <f t="shared" si="45"/>
        <v>6.1208368917918471E-3</v>
      </c>
      <c r="Z59" s="399">
        <f t="shared" si="46"/>
        <v>3.4759642016827393E-3</v>
      </c>
      <c r="AA59" s="323">
        <f t="shared" si="47"/>
        <v>1.9002435265391537E-3</v>
      </c>
      <c r="AB59" s="323">
        <f t="shared" si="48"/>
        <v>2.895025155452125E-4</v>
      </c>
      <c r="AC59" s="399">
        <f t="shared" si="49"/>
        <v>1.1688490484668195E-3</v>
      </c>
      <c r="AE59" s="394">
        <f t="shared" si="35"/>
        <v>0.28298622236462673</v>
      </c>
      <c r="AF59" s="395">
        <f t="shared" si="35"/>
        <v>-0.95220962212259352</v>
      </c>
      <c r="AG59" s="386">
        <f t="shared" si="35"/>
        <v>-0.67160181100872018</v>
      </c>
      <c r="AI59" s="27">
        <f t="shared" si="36"/>
        <v>3.0108045533474819</v>
      </c>
      <c r="AJ59" s="28">
        <f t="shared" si="36"/>
        <v>4.4501634671808201</v>
      </c>
      <c r="AK59" s="402">
        <f t="shared" si="36"/>
        <v>4.014200561009817</v>
      </c>
      <c r="AL59" s="28">
        <f t="shared" si="36"/>
        <v>3.1734030749722617</v>
      </c>
      <c r="AM59" s="28">
        <f t="shared" si="36"/>
        <v>4.450877192982456</v>
      </c>
      <c r="AN59" s="402">
        <f t="shared" si="36"/>
        <v>3.2792557057711873</v>
      </c>
      <c r="AO59" s="384">
        <f t="shared" si="50"/>
        <v>5.4005007214433451E-2</v>
      </c>
      <c r="AP59" s="385">
        <f t="shared" si="50"/>
        <v>1.6038192909080095E-4</v>
      </c>
      <c r="AQ59" s="386">
        <f t="shared" si="50"/>
        <v>-0.18308623200773658</v>
      </c>
    </row>
    <row r="60" spans="1:43" ht="19.5" customHeight="1">
      <c r="A60" s="8" t="s">
        <v>228</v>
      </c>
      <c r="B60" s="19">
        <v>35.58</v>
      </c>
      <c r="C60" s="371">
        <v>61.45</v>
      </c>
      <c r="D60" s="375">
        <v>97.03</v>
      </c>
      <c r="E60" s="19">
        <v>32.22</v>
      </c>
      <c r="F60" s="369">
        <v>17.55</v>
      </c>
      <c r="G60" s="377">
        <v>49.769999999999996</v>
      </c>
      <c r="H60" s="345">
        <f t="shared" si="38"/>
        <v>7.6026307068074734E-4</v>
      </c>
      <c r="I60" s="323">
        <f t="shared" si="39"/>
        <v>2.4230795468032904E-3</v>
      </c>
      <c r="J60" s="399">
        <f t="shared" si="40"/>
        <v>1.3446530121724153E-3</v>
      </c>
      <c r="K60" s="323">
        <f t="shared" si="41"/>
        <v>7.4720840435523719E-4</v>
      </c>
      <c r="L60" s="323">
        <f t="shared" si="42"/>
        <v>6.4978268379130971E-4</v>
      </c>
      <c r="M60" s="399">
        <f t="shared" si="43"/>
        <v>7.0968677531419355E-4</v>
      </c>
      <c r="N60" s="394">
        <f t="shared" si="34"/>
        <v>-9.4435075885328831E-2</v>
      </c>
      <c r="O60" s="395">
        <f t="shared" si="34"/>
        <v>-0.71440195280716035</v>
      </c>
      <c r="P60" s="386">
        <f t="shared" si="34"/>
        <v>-0.48706585592084928</v>
      </c>
      <c r="R60" s="401">
        <v>11.499000000000001</v>
      </c>
      <c r="S60" s="369">
        <v>23.189</v>
      </c>
      <c r="T60" s="374">
        <v>34.688000000000002</v>
      </c>
      <c r="U60" s="19">
        <v>9.8249999999999993</v>
      </c>
      <c r="V60" s="119">
        <v>6.3049999999999997</v>
      </c>
      <c r="W60" s="375">
        <v>16.13</v>
      </c>
      <c r="X60" s="345">
        <f t="shared" si="44"/>
        <v>1.0370003230311471E-3</v>
      </c>
      <c r="Y60" s="323">
        <f t="shared" si="45"/>
        <v>2.6737009133059779E-3</v>
      </c>
      <c r="Z60" s="399">
        <f t="shared" si="46"/>
        <v>1.755313596074753E-3</v>
      </c>
      <c r="AA60" s="323">
        <f t="shared" si="47"/>
        <v>9.3251549114665511E-4</v>
      </c>
      <c r="AB60" s="323">
        <f t="shared" si="48"/>
        <v>7.1947708337113318E-4</v>
      </c>
      <c r="AC60" s="399">
        <f t="shared" si="49"/>
        <v>8.3578043939045116E-4</v>
      </c>
      <c r="AE60" s="394">
        <f t="shared" si="35"/>
        <v>-0.14557787633707289</v>
      </c>
      <c r="AF60" s="395">
        <f t="shared" si="35"/>
        <v>-0.72810384233904013</v>
      </c>
      <c r="AG60" s="386">
        <f t="shared" si="35"/>
        <v>-0.53499769372693728</v>
      </c>
      <c r="AI60" s="27">
        <f t="shared" si="36"/>
        <v>3.2318718381112985</v>
      </c>
      <c r="AJ60" s="28">
        <f t="shared" si="36"/>
        <v>3.7736371033360454</v>
      </c>
      <c r="AK60" s="402">
        <f t="shared" si="36"/>
        <v>3.5749768112954761</v>
      </c>
      <c r="AL60" s="28">
        <f t="shared" si="36"/>
        <v>3.0493482309124764</v>
      </c>
      <c r="AM60" s="28">
        <f t="shared" si="36"/>
        <v>3.5925925925925921</v>
      </c>
      <c r="AN60" s="402">
        <f t="shared" si="36"/>
        <v>3.2409081776170385</v>
      </c>
      <c r="AO60" s="384">
        <f t="shared" si="50"/>
        <v>-5.6476127873154973E-2</v>
      </c>
      <c r="AP60" s="385">
        <f t="shared" si="50"/>
        <v>-4.79761317227358E-2</v>
      </c>
      <c r="AQ60" s="386">
        <f t="shared" si="50"/>
        <v>-9.3446377784302329E-2</v>
      </c>
    </row>
    <row r="61" spans="1:43" ht="19.5" customHeight="1">
      <c r="A61" s="8" t="s">
        <v>214</v>
      </c>
      <c r="B61" s="19">
        <v>57.220000000000006</v>
      </c>
      <c r="C61" s="371">
        <v>4.03</v>
      </c>
      <c r="D61" s="375">
        <v>61.250000000000007</v>
      </c>
      <c r="E61" s="19">
        <v>23.47</v>
      </c>
      <c r="F61" s="369">
        <v>5.3</v>
      </c>
      <c r="G61" s="377">
        <v>28.77</v>
      </c>
      <c r="H61" s="345">
        <f t="shared" si="38"/>
        <v>1.2226602839896675E-3</v>
      </c>
      <c r="I61" s="323">
        <f t="shared" si="39"/>
        <v>1.5890985473746559E-4</v>
      </c>
      <c r="J61" s="399">
        <f t="shared" si="40"/>
        <v>8.4880961553705509E-4</v>
      </c>
      <c r="K61" s="323">
        <f t="shared" si="41"/>
        <v>5.4428867939843007E-4</v>
      </c>
      <c r="L61" s="323">
        <f t="shared" si="42"/>
        <v>1.9623066803954082E-4</v>
      </c>
      <c r="M61" s="399">
        <f t="shared" si="43"/>
        <v>4.1024087855714991E-4</v>
      </c>
      <c r="N61" s="394">
        <f t="shared" si="34"/>
        <v>-0.58982873121286272</v>
      </c>
      <c r="O61" s="395">
        <f t="shared" si="34"/>
        <v>0.31513647642679887</v>
      </c>
      <c r="P61" s="386">
        <f t="shared" si="34"/>
        <v>-0.53028571428571425</v>
      </c>
      <c r="R61" s="401">
        <v>15.452999999999999</v>
      </c>
      <c r="S61" s="369">
        <v>2.9339999999999997</v>
      </c>
      <c r="T61" s="374">
        <v>18.387</v>
      </c>
      <c r="U61" s="19">
        <v>7.4119999999999999</v>
      </c>
      <c r="V61" s="119">
        <v>4.6039999999999992</v>
      </c>
      <c r="W61" s="375">
        <v>12.015999999999998</v>
      </c>
      <c r="X61" s="345">
        <f t="shared" si="44"/>
        <v>1.3935790931211682E-3</v>
      </c>
      <c r="Y61" s="323">
        <f t="shared" si="45"/>
        <v>3.3829136571821722E-4</v>
      </c>
      <c r="Z61" s="399">
        <f t="shared" si="46"/>
        <v>9.3043562877728563E-4</v>
      </c>
      <c r="AA61" s="323">
        <f t="shared" si="47"/>
        <v>7.0349158477140035E-4</v>
      </c>
      <c r="AB61" s="323">
        <f t="shared" si="48"/>
        <v>5.2537232225863544E-4</v>
      </c>
      <c r="AC61" s="399">
        <f t="shared" si="49"/>
        <v>6.2261238435930939E-4</v>
      </c>
      <c r="AE61" s="394">
        <f t="shared" si="35"/>
        <v>-0.52035203520352036</v>
      </c>
      <c r="AF61" s="395">
        <f t="shared" si="35"/>
        <v>0.56918882072256294</v>
      </c>
      <c r="AG61" s="386">
        <f t="shared" si="35"/>
        <v>-0.34649480611301475</v>
      </c>
      <c r="AI61" s="27">
        <f t="shared" si="36"/>
        <v>2.7006291506466269</v>
      </c>
      <c r="AJ61" s="28">
        <f t="shared" si="36"/>
        <v>7.2803970223325054</v>
      </c>
      <c r="AK61" s="402">
        <f t="shared" si="36"/>
        <v>3.0019591836734696</v>
      </c>
      <c r="AL61" s="28">
        <f t="shared" si="36"/>
        <v>3.1580741371964209</v>
      </c>
      <c r="AM61" s="28">
        <f t="shared" si="36"/>
        <v>8.6867924528301881</v>
      </c>
      <c r="AN61" s="402">
        <f t="shared" si="36"/>
        <v>4.1765728189085847</v>
      </c>
      <c r="AO61" s="384">
        <f t="shared" si="50"/>
        <v>0.16938459930356059</v>
      </c>
      <c r="AP61" s="385">
        <f t="shared" si="50"/>
        <v>0.19317565047394894</v>
      </c>
      <c r="AQ61" s="386">
        <f t="shared" si="50"/>
        <v>0.39128234708299775</v>
      </c>
    </row>
    <row r="62" spans="1:43" ht="19.5" customHeight="1" thickBot="1">
      <c r="A62" s="8" t="s">
        <v>17</v>
      </c>
      <c r="B62" s="19">
        <f t="shared" ref="B62:G62" si="51">B63-SUM(B40:B61)</f>
        <v>172.15999999999622</v>
      </c>
      <c r="C62" s="371">
        <f t="shared" si="51"/>
        <v>15.44999999999709</v>
      </c>
      <c r="D62" s="376">
        <f t="shared" si="51"/>
        <v>187.60999999998603</v>
      </c>
      <c r="E62" s="21">
        <f t="shared" si="51"/>
        <v>16.319999999999709</v>
      </c>
      <c r="F62" s="119">
        <f t="shared" si="51"/>
        <v>3.3400000000001455</v>
      </c>
      <c r="G62" s="375">
        <f t="shared" si="51"/>
        <v>19.659999999988941</v>
      </c>
      <c r="H62" s="345">
        <f t="shared" si="38"/>
        <v>3.6786647062505506E-3</v>
      </c>
      <c r="I62" s="323">
        <f t="shared" si="39"/>
        <v>6.092201627030721E-4</v>
      </c>
      <c r="J62" s="399">
        <f t="shared" si="40"/>
        <v>2.5999211750350206E-3</v>
      </c>
      <c r="K62" s="323">
        <f t="shared" si="41"/>
        <v>3.7847427557657524E-4</v>
      </c>
      <c r="L62" s="323">
        <f t="shared" si="42"/>
        <v>1.2366234551926321E-4</v>
      </c>
      <c r="M62" s="399">
        <f t="shared" si="43"/>
        <v>2.8033839667810322E-4</v>
      </c>
      <c r="N62" s="396">
        <f t="shared" si="34"/>
        <v>-0.90520446096654239</v>
      </c>
      <c r="O62" s="397">
        <f t="shared" si="34"/>
        <v>-0.78381877022648705</v>
      </c>
      <c r="P62" s="388">
        <f t="shared" si="34"/>
        <v>-0.89520814455524544</v>
      </c>
      <c r="R62" s="19">
        <f t="shared" ref="R62:W62" si="52">R63-SUM(R40:R61)</f>
        <v>41.762999999997191</v>
      </c>
      <c r="S62" s="119">
        <f t="shared" si="52"/>
        <v>13.499999999998181</v>
      </c>
      <c r="T62" s="375">
        <f t="shared" si="52"/>
        <v>55.26299999999901</v>
      </c>
      <c r="U62" s="119">
        <f t="shared" si="52"/>
        <v>8.5659999999952561</v>
      </c>
      <c r="V62" s="123">
        <f t="shared" si="52"/>
        <v>2.9759999999987485</v>
      </c>
      <c r="W62" s="376">
        <f t="shared" si="52"/>
        <v>11.541999999997643</v>
      </c>
      <c r="X62" s="345">
        <f t="shared" si="44"/>
        <v>3.7662618045696912E-3</v>
      </c>
      <c r="Y62" s="323">
        <f t="shared" si="45"/>
        <v>1.5565553637339187E-3</v>
      </c>
      <c r="Z62" s="399">
        <f t="shared" si="46"/>
        <v>2.7964683827224786E-3</v>
      </c>
      <c r="AA62" s="323">
        <f t="shared" si="47"/>
        <v>8.1302063075397706E-4</v>
      </c>
      <c r="AB62" s="323">
        <f t="shared" si="48"/>
        <v>3.3959774783689009E-4</v>
      </c>
      <c r="AC62" s="399">
        <f t="shared" si="49"/>
        <v>5.9805194243289631E-4</v>
      </c>
      <c r="AE62" s="396">
        <f t="shared" si="35"/>
        <v>-0.79489021382573488</v>
      </c>
      <c r="AF62" s="397">
        <f t="shared" si="35"/>
        <v>-0.77955555555561851</v>
      </c>
      <c r="AG62" s="388">
        <f t="shared" si="35"/>
        <v>-0.79114416517384423</v>
      </c>
      <c r="AI62" s="27">
        <f t="shared" si="36"/>
        <v>2.4258248141262841</v>
      </c>
      <c r="AJ62" s="28">
        <f t="shared" si="36"/>
        <v>8.7378640776703715</v>
      </c>
      <c r="AK62" s="402">
        <f t="shared" si="36"/>
        <v>2.9456318959545404</v>
      </c>
      <c r="AL62" s="28">
        <f t="shared" si="36"/>
        <v>5.2487745098011089</v>
      </c>
      <c r="AM62" s="28">
        <f t="shared" si="36"/>
        <v>8.9101796407144267</v>
      </c>
      <c r="AN62" s="402">
        <f t="shared" si="36"/>
        <v>5.8708036622604967</v>
      </c>
      <c r="AO62" s="387">
        <f t="shared" si="50"/>
        <v>1.1637071561128267</v>
      </c>
      <c r="AP62" s="385">
        <f t="shared" si="50"/>
        <v>1.9720558881707477E-2</v>
      </c>
      <c r="AQ62" s="386">
        <f t="shared" si="50"/>
        <v>0.99305407791221856</v>
      </c>
    </row>
    <row r="63" spans="1:43" ht="25.5" customHeight="1" thickBot="1">
      <c r="A63" s="12" t="s">
        <v>18</v>
      </c>
      <c r="B63" s="17">
        <v>46799.590000000004</v>
      </c>
      <c r="C63" s="372">
        <v>25360.289999999994</v>
      </c>
      <c r="D63" s="18">
        <v>72159.879999999976</v>
      </c>
      <c r="E63" s="17">
        <v>43120.499999999993</v>
      </c>
      <c r="F63" s="373">
        <v>27009.030000000002</v>
      </c>
      <c r="G63" s="378">
        <v>70129.53</v>
      </c>
      <c r="H63" s="334">
        <f t="shared" ref="H63:M63" si="53">SUM(H40:H62)</f>
        <v>1</v>
      </c>
      <c r="I63" s="338">
        <f t="shared" si="53"/>
        <v>1</v>
      </c>
      <c r="J63" s="335">
        <f t="shared" si="53"/>
        <v>1.0000000000000004</v>
      </c>
      <c r="K63" s="338">
        <f t="shared" si="53"/>
        <v>1.0000000000000002</v>
      </c>
      <c r="L63" s="338">
        <f t="shared" si="53"/>
        <v>0.99999999999999989</v>
      </c>
      <c r="M63" s="335">
        <f t="shared" si="53"/>
        <v>0.99999999999999978</v>
      </c>
      <c r="N63" s="389">
        <f t="shared" si="34"/>
        <v>-7.8613722897999977E-2</v>
      </c>
      <c r="O63" s="390">
        <f t="shared" si="34"/>
        <v>6.5012663498722187E-2</v>
      </c>
      <c r="P63" s="391">
        <f t="shared" si="34"/>
        <v>-2.8136826169887996E-2</v>
      </c>
      <c r="R63" s="17">
        <v>11088.713999999998</v>
      </c>
      <c r="S63" s="372">
        <v>8672.9969999999976</v>
      </c>
      <c r="T63" s="18">
        <v>19761.710999999999</v>
      </c>
      <c r="U63" s="17">
        <v>10536.018</v>
      </c>
      <c r="V63" s="373">
        <v>8763.3089999999975</v>
      </c>
      <c r="W63" s="378">
        <v>19299.327000000001</v>
      </c>
      <c r="X63" s="334">
        <f t="shared" ref="X63:AC63" si="54">SUM(X40:X62)</f>
        <v>1.0000000000000002</v>
      </c>
      <c r="Y63" s="338">
        <f t="shared" si="54"/>
        <v>1.0000000000000002</v>
      </c>
      <c r="Z63" s="335">
        <f t="shared" si="54"/>
        <v>1.0000000000000002</v>
      </c>
      <c r="AA63" s="338">
        <f t="shared" si="54"/>
        <v>0.99999999999999967</v>
      </c>
      <c r="AB63" s="338">
        <f t="shared" si="54"/>
        <v>1.0000000000000004</v>
      </c>
      <c r="AC63" s="335">
        <f t="shared" si="54"/>
        <v>1</v>
      </c>
      <c r="AE63" s="389">
        <f t="shared" si="35"/>
        <v>-4.984311075206721E-2</v>
      </c>
      <c r="AF63" s="390">
        <f t="shared" si="35"/>
        <v>1.0413009482189366E-2</v>
      </c>
      <c r="AG63" s="391">
        <f t="shared" si="35"/>
        <v>-2.3397973991219598E-2</v>
      </c>
      <c r="AI63" s="403">
        <f t="shared" si="36"/>
        <v>2.3694040909332745</v>
      </c>
      <c r="AJ63" s="404">
        <f t="shared" si="36"/>
        <v>3.4199123905917479</v>
      </c>
      <c r="AK63" s="405">
        <f t="shared" si="36"/>
        <v>2.7386008679615332</v>
      </c>
      <c r="AL63" s="404">
        <f t="shared" si="36"/>
        <v>2.443389571085679</v>
      </c>
      <c r="AM63" s="404">
        <f t="shared" si="36"/>
        <v>3.2445848666168304</v>
      </c>
      <c r="AN63" s="405">
        <f t="shared" si="36"/>
        <v>2.751954419201156</v>
      </c>
      <c r="AO63" s="389">
        <f t="shared" si="50"/>
        <v>3.122535342768934E-2</v>
      </c>
      <c r="AP63" s="390">
        <f t="shared" si="50"/>
        <v>-5.1266671174749166E-2</v>
      </c>
      <c r="AQ63" s="391">
        <f t="shared" si="50"/>
        <v>4.8760487137223642E-3</v>
      </c>
    </row>
    <row r="64" spans="1:43" ht="20.100000000000001" customHeight="1"/>
    <row r="65" spans="1:43" ht="20.100000000000001" customHeight="1" thickBot="1"/>
    <row r="66" spans="1:43" ht="15" customHeight="1">
      <c r="A66" s="484" t="s">
        <v>15</v>
      </c>
      <c r="B66" s="431" t="s">
        <v>136</v>
      </c>
      <c r="C66" s="493"/>
      <c r="D66" s="493"/>
      <c r="E66" s="493"/>
      <c r="F66" s="493"/>
      <c r="G66" s="508"/>
      <c r="H66" s="494" t="s">
        <v>138</v>
      </c>
      <c r="I66" s="493"/>
      <c r="J66" s="493"/>
      <c r="K66" s="493"/>
      <c r="L66" s="493"/>
      <c r="M66" s="508"/>
      <c r="N66" s="509" t="s">
        <v>156</v>
      </c>
      <c r="O66" s="487"/>
      <c r="P66" s="510"/>
      <c r="R66" s="494" t="s">
        <v>137</v>
      </c>
      <c r="S66" s="493"/>
      <c r="T66" s="493"/>
      <c r="U66" s="493"/>
      <c r="V66" s="493"/>
      <c r="W66" s="508"/>
      <c r="X66" s="493" t="s">
        <v>139</v>
      </c>
      <c r="Y66" s="493"/>
      <c r="Z66" s="493"/>
      <c r="AA66" s="493"/>
      <c r="AB66" s="493"/>
      <c r="AC66" s="432"/>
      <c r="AE66" s="487" t="s">
        <v>156</v>
      </c>
      <c r="AF66" s="487"/>
      <c r="AG66" s="487"/>
      <c r="AI66" s="478" t="s">
        <v>142</v>
      </c>
      <c r="AJ66" s="477"/>
      <c r="AK66" s="477"/>
      <c r="AL66" s="477"/>
      <c r="AM66" s="477"/>
      <c r="AN66" s="476"/>
      <c r="AO66" s="487" t="s">
        <v>156</v>
      </c>
      <c r="AP66" s="487"/>
      <c r="AQ66" s="487"/>
    </row>
    <row r="67" spans="1:43" ht="15" customHeight="1">
      <c r="A67" s="485"/>
      <c r="B67" s="513" t="str">
        <f>B38</f>
        <v>jan-mar 2025</v>
      </c>
      <c r="C67" s="489"/>
      <c r="D67" s="490"/>
      <c r="E67" s="514" t="str">
        <f>E38</f>
        <v>jan-mar 2026</v>
      </c>
      <c r="F67" s="497"/>
      <c r="G67" s="511"/>
      <c r="H67" s="515" t="str">
        <f>B67</f>
        <v>jan-mar 2025</v>
      </c>
      <c r="I67" s="489"/>
      <c r="J67" s="490"/>
      <c r="K67" s="513" t="str">
        <f>E67</f>
        <v>jan-mar 2026</v>
      </c>
      <c r="L67" s="489"/>
      <c r="M67" s="490"/>
      <c r="N67" s="495" t="s">
        <v>140</v>
      </c>
      <c r="O67" s="489"/>
      <c r="P67" s="499"/>
      <c r="R67" s="522" t="str">
        <f>H67</f>
        <v>jan-mar 2025</v>
      </c>
      <c r="S67" s="489"/>
      <c r="T67" s="490"/>
      <c r="U67" s="523" t="str">
        <f>K67</f>
        <v>jan-mar 2026</v>
      </c>
      <c r="V67" s="497"/>
      <c r="W67" s="511"/>
      <c r="X67" s="515" t="str">
        <f>R67</f>
        <v>jan-mar 2025</v>
      </c>
      <c r="Y67" s="489"/>
      <c r="Z67" s="490"/>
      <c r="AA67" s="513" t="str">
        <f>U67</f>
        <v>jan-mar 2026</v>
      </c>
      <c r="AB67" s="489"/>
      <c r="AC67" s="499"/>
      <c r="AE67" s="488" t="s">
        <v>141</v>
      </c>
      <c r="AF67" s="489"/>
      <c r="AG67" s="499"/>
      <c r="AI67" s="518" t="str">
        <f>X67</f>
        <v>jan-mar 2025</v>
      </c>
      <c r="AJ67" s="519"/>
      <c r="AK67" s="520"/>
      <c r="AL67" s="521" t="str">
        <f>AA67</f>
        <v>jan-mar 2026</v>
      </c>
      <c r="AM67" s="519"/>
      <c r="AN67" s="520"/>
      <c r="AO67" s="489" t="s">
        <v>142</v>
      </c>
      <c r="AP67" s="489"/>
      <c r="AQ67" s="499"/>
    </row>
    <row r="68" spans="1:43" ht="19.5" customHeight="1" thickBot="1">
      <c r="A68" s="48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181</v>
      </c>
      <c r="B69" s="39">
        <v>11797.350000000002</v>
      </c>
      <c r="C69" s="370">
        <v>6220.0200000000013</v>
      </c>
      <c r="D69" s="375">
        <v>18017.370000000003</v>
      </c>
      <c r="E69" s="39">
        <v>9405.3900000000012</v>
      </c>
      <c r="F69" s="379">
        <v>7102.5699999999988</v>
      </c>
      <c r="G69" s="377">
        <v>16507.96</v>
      </c>
      <c r="H69" s="345">
        <f t="shared" ref="H69:H96" si="55">B69/$B$97</f>
        <v>0.16224819234855439</v>
      </c>
      <c r="I69" s="323">
        <f t="shared" ref="I69:I96" si="56">C69/$C$97</f>
        <v>0.14922356016521063</v>
      </c>
      <c r="J69" s="398">
        <f t="shared" ref="J69:J96" si="57">D69/$D$97</f>
        <v>0.15750232682027629</v>
      </c>
      <c r="K69" s="323">
        <f t="shared" ref="K69:K96" si="58">E69/$E$97</f>
        <v>0.13095624307478357</v>
      </c>
      <c r="L69" s="323">
        <f t="shared" ref="L69:L96" si="59">F69/$F$97</f>
        <v>0.16424432284484788</v>
      </c>
      <c r="M69" s="399">
        <f t="shared" ref="M69:M96" si="60">G69/$G$97</f>
        <v>0.14346665039757162</v>
      </c>
      <c r="N69" s="392">
        <f t="shared" ref="N69:P97" si="61">(E69-B69)/B69</f>
        <v>-0.20275400831542681</v>
      </c>
      <c r="O69" s="393">
        <f t="shared" si="61"/>
        <v>0.14188861129063848</v>
      </c>
      <c r="P69" s="382">
        <f t="shared" si="61"/>
        <v>-8.3775267977512988E-2</v>
      </c>
      <c r="R69" s="401">
        <v>3920.8029999999999</v>
      </c>
      <c r="S69" s="369">
        <v>4469.835</v>
      </c>
      <c r="T69" s="374">
        <v>8390.637999999999</v>
      </c>
      <c r="U69" s="39">
        <v>3085.8319999999994</v>
      </c>
      <c r="V69" s="112">
        <v>4789.9009999999998</v>
      </c>
      <c r="W69" s="380">
        <v>7875.7329999999993</v>
      </c>
      <c r="X69" s="345">
        <f t="shared" ref="X69:X96" si="62">R69/$R$97</f>
        <v>0.18266611350047743</v>
      </c>
      <c r="Y69" s="323">
        <f t="shared" ref="Y69:Y96" si="63">S69/$S$97</f>
        <v>0.20954446024862836</v>
      </c>
      <c r="Z69" s="398">
        <f t="shared" ref="Z69:Z96" si="64">T69/$T$97</f>
        <v>0.19606348478191027</v>
      </c>
      <c r="AA69" s="323">
        <f t="shared" ref="AA69:AA96" si="65">U69/$U$97</f>
        <v>0.14602703218254207</v>
      </c>
      <c r="AB69" s="323">
        <f t="shared" ref="AB69:AB96" si="66">V69/$V$97</f>
        <v>0.23123648517912465</v>
      </c>
      <c r="AC69" s="399">
        <f t="shared" ref="AC69:AC96" si="67">W69/$W$97</f>
        <v>0.18820656174456291</v>
      </c>
      <c r="AE69" s="392">
        <f t="shared" ref="AE69:AG97" si="68">(U69-R69)/R69</f>
        <v>-0.21295918208591466</v>
      </c>
      <c r="AF69" s="393">
        <f t="shared" si="68"/>
        <v>7.1605775157248489E-2</v>
      </c>
      <c r="AG69" s="382">
        <f t="shared" si="68"/>
        <v>-6.1366608832367671E-2</v>
      </c>
      <c r="AI69" s="27">
        <f t="shared" ref="AI69:AN97" si="69">(R69/B69)*10</f>
        <v>3.3234607772084401</v>
      </c>
      <c r="AJ69" s="28">
        <f t="shared" si="69"/>
        <v>7.1862067967627095</v>
      </c>
      <c r="AK69" s="406">
        <f t="shared" si="69"/>
        <v>4.6569715779828007</v>
      </c>
      <c r="AL69" s="28">
        <f t="shared" si="69"/>
        <v>3.2809187072519048</v>
      </c>
      <c r="AM69" s="28">
        <f t="shared" si="69"/>
        <v>6.7438983353912754</v>
      </c>
      <c r="AN69" s="402">
        <f t="shared" si="69"/>
        <v>4.7708699318389431</v>
      </c>
      <c r="AO69" s="383">
        <f t="shared" ref="AO69:AQ82" si="70">(AL69-AI69)/AI69</f>
        <v>-1.2800533181639883E-2</v>
      </c>
      <c r="AP69" s="381">
        <f t="shared" si="70"/>
        <v>-6.1549642792173495E-2</v>
      </c>
      <c r="AQ69" s="382">
        <f t="shared" si="70"/>
        <v>2.4457601243398248E-2</v>
      </c>
    </row>
    <row r="70" spans="1:43" ht="19.5" customHeight="1">
      <c r="A70" s="8" t="s">
        <v>180</v>
      </c>
      <c r="B70" s="19">
        <v>19162.260000000002</v>
      </c>
      <c r="C70" s="371">
        <v>6194.8</v>
      </c>
      <c r="D70" s="375">
        <v>25357.06</v>
      </c>
      <c r="E70" s="19">
        <v>19149.870000000003</v>
      </c>
      <c r="F70" s="369">
        <v>5034.6200000000008</v>
      </c>
      <c r="G70" s="377">
        <v>24184.490000000005</v>
      </c>
      <c r="H70" s="345">
        <f t="shared" si="55"/>
        <v>0.26353732374753736</v>
      </c>
      <c r="I70" s="323">
        <f t="shared" si="56"/>
        <v>0.14861851095518128</v>
      </c>
      <c r="J70" s="399">
        <f t="shared" si="57"/>
        <v>0.22166364743141506</v>
      </c>
      <c r="K70" s="323">
        <f t="shared" si="58"/>
        <v>0.26663381641489675</v>
      </c>
      <c r="L70" s="323">
        <f t="shared" si="59"/>
        <v>0.11642373854550229</v>
      </c>
      <c r="M70" s="399">
        <f t="shared" si="60"/>
        <v>0.21018149861482388</v>
      </c>
      <c r="N70" s="394">
        <f t="shared" si="61"/>
        <v>-6.4658344057535056E-4</v>
      </c>
      <c r="O70" s="395">
        <f t="shared" si="61"/>
        <v>-0.18728288241751134</v>
      </c>
      <c r="P70" s="386">
        <f t="shared" si="61"/>
        <v>-4.6242348284856211E-2</v>
      </c>
      <c r="R70" s="401">
        <v>5536.4790000000003</v>
      </c>
      <c r="S70" s="369">
        <v>2793.4690000000001</v>
      </c>
      <c r="T70" s="374">
        <v>8329.9480000000003</v>
      </c>
      <c r="U70" s="19">
        <v>5404.4160000000011</v>
      </c>
      <c r="V70" s="119">
        <v>2151.933</v>
      </c>
      <c r="W70" s="375">
        <v>7556.3490000000011</v>
      </c>
      <c r="X70" s="345">
        <f t="shared" si="62"/>
        <v>0.25793876953445755</v>
      </c>
      <c r="Y70" s="323">
        <f t="shared" si="63"/>
        <v>0.13095694893128618</v>
      </c>
      <c r="Z70" s="399">
        <f t="shared" si="64"/>
        <v>0.19464534555442672</v>
      </c>
      <c r="AA70" s="323">
        <f t="shared" si="65"/>
        <v>0.25574653097117583</v>
      </c>
      <c r="AB70" s="323">
        <f t="shared" si="66"/>
        <v>0.10388636910469951</v>
      </c>
      <c r="AC70" s="399">
        <f t="shared" si="67"/>
        <v>0.18057423539268871</v>
      </c>
      <c r="AE70" s="394">
        <f t="shared" si="68"/>
        <v>-2.3853246801802949E-2</v>
      </c>
      <c r="AF70" s="395">
        <f t="shared" si="68"/>
        <v>-0.22965567185460087</v>
      </c>
      <c r="AG70" s="386">
        <f t="shared" si="68"/>
        <v>-9.2869607349289479E-2</v>
      </c>
      <c r="AI70" s="27">
        <f t="shared" si="69"/>
        <v>2.8892620181544348</v>
      </c>
      <c r="AJ70" s="28">
        <f t="shared" si="69"/>
        <v>4.5093772196035387</v>
      </c>
      <c r="AK70" s="402">
        <f t="shared" si="69"/>
        <v>3.285060649775644</v>
      </c>
      <c r="AL70" s="28">
        <f t="shared" si="69"/>
        <v>2.8221685055825447</v>
      </c>
      <c r="AM70" s="28">
        <f t="shared" si="69"/>
        <v>4.2742709479563494</v>
      </c>
      <c r="AN70" s="402">
        <f t="shared" si="69"/>
        <v>3.1244607597679335</v>
      </c>
      <c r="AO70" s="384">
        <f t="shared" si="70"/>
        <v>-2.3221678113758349E-2</v>
      </c>
      <c r="AP70" s="385">
        <f t="shared" si="70"/>
        <v>-5.2137193274742186E-2</v>
      </c>
      <c r="AQ70" s="386">
        <f t="shared" si="70"/>
        <v>-4.8887952804974509E-2</v>
      </c>
    </row>
    <row r="71" spans="1:43" ht="19.5" customHeight="1">
      <c r="A71" s="8" t="s">
        <v>184</v>
      </c>
      <c r="B71" s="19">
        <v>5402.37</v>
      </c>
      <c r="C71" s="371">
        <v>7182.56</v>
      </c>
      <c r="D71" s="375">
        <v>12584.93</v>
      </c>
      <c r="E71" s="19">
        <v>5789.57</v>
      </c>
      <c r="F71" s="369">
        <v>8492.25</v>
      </c>
      <c r="G71" s="377">
        <v>14281.82</v>
      </c>
      <c r="H71" s="345">
        <f t="shared" si="55"/>
        <v>7.429844557447729E-2</v>
      </c>
      <c r="I71" s="323">
        <f t="shared" si="56"/>
        <v>0.17231571189485484</v>
      </c>
      <c r="J71" s="399">
        <f t="shared" si="57"/>
        <v>0.11001360120096881</v>
      </c>
      <c r="K71" s="323">
        <f t="shared" si="58"/>
        <v>8.0611259737073601E-2</v>
      </c>
      <c r="L71" s="323">
        <f t="shared" si="59"/>
        <v>0.19638016248754459</v>
      </c>
      <c r="M71" s="399">
        <f t="shared" si="60"/>
        <v>0.12411981110815912</v>
      </c>
      <c r="N71" s="394">
        <f t="shared" si="61"/>
        <v>7.1672247550612009E-2</v>
      </c>
      <c r="O71" s="395">
        <f t="shared" si="61"/>
        <v>0.18234306431133182</v>
      </c>
      <c r="P71" s="386">
        <f t="shared" si="61"/>
        <v>0.13483507655584889</v>
      </c>
      <c r="R71" s="401">
        <v>2151.2399999999998</v>
      </c>
      <c r="S71" s="369">
        <v>3298.2370000000001</v>
      </c>
      <c r="T71" s="374">
        <v>5449.4769999999999</v>
      </c>
      <c r="U71" s="19">
        <v>2145.1669999999999</v>
      </c>
      <c r="V71" s="119">
        <v>3613.5219999999999</v>
      </c>
      <c r="W71" s="375">
        <v>5758.6890000000003</v>
      </c>
      <c r="X71" s="345">
        <f t="shared" si="62"/>
        <v>0.10022402298885383</v>
      </c>
      <c r="Y71" s="323">
        <f t="shared" si="63"/>
        <v>0.15462031415858868</v>
      </c>
      <c r="Z71" s="399">
        <f t="shared" si="64"/>
        <v>0.12733756966500878</v>
      </c>
      <c r="AA71" s="323">
        <f t="shared" si="65"/>
        <v>0.10151309939942525</v>
      </c>
      <c r="AB71" s="323">
        <f t="shared" si="66"/>
        <v>0.17444580303380819</v>
      </c>
      <c r="AC71" s="399">
        <f t="shared" si="67"/>
        <v>0.13761551551407791</v>
      </c>
      <c r="AE71" s="394">
        <f t="shared" si="68"/>
        <v>-2.8230230006879129E-3</v>
      </c>
      <c r="AF71" s="395">
        <f t="shared" si="68"/>
        <v>9.5591978381177528E-2</v>
      </c>
      <c r="AG71" s="386">
        <f t="shared" si="68"/>
        <v>5.6741591899553009E-2</v>
      </c>
      <c r="AI71" s="27">
        <f t="shared" si="69"/>
        <v>3.982030109007713</v>
      </c>
      <c r="AJ71" s="28">
        <f t="shared" si="69"/>
        <v>4.5920075850393172</v>
      </c>
      <c r="AK71" s="402">
        <f t="shared" si="69"/>
        <v>4.3301607557610566</v>
      </c>
      <c r="AL71" s="28">
        <f t="shared" si="69"/>
        <v>3.7052268130448374</v>
      </c>
      <c r="AM71" s="28">
        <f t="shared" si="69"/>
        <v>4.2550819865171183</v>
      </c>
      <c r="AN71" s="402">
        <f t="shared" si="69"/>
        <v>4.0321814726694498</v>
      </c>
      <c r="AO71" s="384">
        <f t="shared" si="70"/>
        <v>-6.9513109741867987E-2</v>
      </c>
      <c r="AP71" s="385">
        <f t="shared" si="70"/>
        <v>-7.3372178134003249E-2</v>
      </c>
      <c r="AQ71" s="386">
        <f t="shared" si="70"/>
        <v>-6.8814831572975826E-2</v>
      </c>
    </row>
    <row r="72" spans="1:43" ht="19.5" customHeight="1">
      <c r="A72" s="8" t="s">
        <v>182</v>
      </c>
      <c r="B72" s="19">
        <v>6704.4599999999991</v>
      </c>
      <c r="C72" s="371">
        <v>5032.7300000000005</v>
      </c>
      <c r="D72" s="375">
        <v>11737.189999999999</v>
      </c>
      <c r="E72" s="19">
        <v>7220.4500000000016</v>
      </c>
      <c r="F72" s="369">
        <v>5517.0300000000007</v>
      </c>
      <c r="G72" s="377">
        <v>12737.480000000003</v>
      </c>
      <c r="H72" s="345">
        <f t="shared" si="55"/>
        <v>9.2206005219238954E-2</v>
      </c>
      <c r="I72" s="323">
        <f t="shared" si="56"/>
        <v>0.12073946513841761</v>
      </c>
      <c r="J72" s="399">
        <f t="shared" si="57"/>
        <v>0.10260291792485131</v>
      </c>
      <c r="K72" s="323">
        <f t="shared" si="58"/>
        <v>0.10053416235895812</v>
      </c>
      <c r="L72" s="323">
        <f t="shared" si="59"/>
        <v>0.12757929263135898</v>
      </c>
      <c r="M72" s="399">
        <f t="shared" si="60"/>
        <v>0.11069832917611026</v>
      </c>
      <c r="N72" s="394">
        <f t="shared" si="61"/>
        <v>7.6962201280938738E-2</v>
      </c>
      <c r="O72" s="395">
        <f t="shared" si="61"/>
        <v>9.6230077910001155E-2</v>
      </c>
      <c r="P72" s="386">
        <f t="shared" si="61"/>
        <v>8.5223976096493681E-2</v>
      </c>
      <c r="R72" s="401">
        <v>2197.886</v>
      </c>
      <c r="S72" s="369">
        <v>2110.5540000000005</v>
      </c>
      <c r="T72" s="374">
        <v>4308.4400000000005</v>
      </c>
      <c r="U72" s="19">
        <v>2369.0549999999998</v>
      </c>
      <c r="V72" s="119">
        <v>2294.9290000000001</v>
      </c>
      <c r="W72" s="375">
        <v>4663.9840000000004</v>
      </c>
      <c r="X72" s="345">
        <f t="shared" si="62"/>
        <v>0.10239721137152526</v>
      </c>
      <c r="Y72" s="323">
        <f t="shared" si="63"/>
        <v>9.8942108322921024E-2</v>
      </c>
      <c r="Z72" s="399">
        <f t="shared" si="64"/>
        <v>0.1006750333376048</v>
      </c>
      <c r="AA72" s="323">
        <f t="shared" si="65"/>
        <v>0.11210787584262923</v>
      </c>
      <c r="AB72" s="323">
        <f t="shared" si="66"/>
        <v>0.11078962084929175</v>
      </c>
      <c r="AC72" s="399">
        <f t="shared" si="67"/>
        <v>0.11145532646569578</v>
      </c>
      <c r="AE72" s="394">
        <f t="shared" ref="AE72:AE74" si="71">(U72-R72)/R72</f>
        <v>7.787892547657152E-2</v>
      </c>
      <c r="AF72" s="395">
        <f t="shared" ref="AF72:AF74" si="72">(V72-S72)/S72</f>
        <v>8.7358579785212553E-2</v>
      </c>
      <c r="AG72" s="386">
        <f t="shared" ref="AG72:AG74" si="73">(W72-T72)/T72</f>
        <v>8.2522676421163996E-2</v>
      </c>
      <c r="AI72" s="27">
        <f t="shared" ref="AI72:AI74" si="74">(R72/B72)*10</f>
        <v>3.2782446311858084</v>
      </c>
      <c r="AJ72" s="28">
        <f t="shared" ref="AJ72:AJ74" si="75">(S72/C72)*10</f>
        <v>4.1936563256920207</v>
      </c>
      <c r="AK72" s="402">
        <f t="shared" ref="AK72:AK74" si="76">(T72/D72)*10</f>
        <v>3.6707593555186557</v>
      </c>
      <c r="AL72" s="28">
        <f t="shared" ref="AL72:AL74" si="77">(U72/E72)*10</f>
        <v>3.2810351155398894</v>
      </c>
      <c r="AM72" s="28">
        <f t="shared" ref="AM72:AM74" si="78">(V72/F72)*10</f>
        <v>4.1597181817028357</v>
      </c>
      <c r="AN72" s="402">
        <f t="shared" ref="AN72:AN74" si="79">(W72/G72)*10</f>
        <v>3.6616222361094968</v>
      </c>
      <c r="AO72" s="384">
        <f t="shared" ref="AO72:AO74" si="80">(AL72-AI72)/AI72</f>
        <v>8.512129715809335E-4</v>
      </c>
      <c r="AP72" s="385">
        <f t="shared" ref="AP72:AP74" si="81">(AM72-AJ72)/AJ72</f>
        <v>-8.0927337276701389E-3</v>
      </c>
      <c r="AQ72" s="386">
        <f t="shared" ref="AQ72:AQ74" si="82">(AN72-AK72)/AK72</f>
        <v>-2.4891632831833882E-3</v>
      </c>
    </row>
    <row r="73" spans="1:43" ht="19.5" customHeight="1">
      <c r="A73" s="8" t="s">
        <v>189</v>
      </c>
      <c r="B73" s="19">
        <v>17242.18</v>
      </c>
      <c r="C73" s="371">
        <v>3210.7299999999996</v>
      </c>
      <c r="D73" s="375">
        <v>20452.91</v>
      </c>
      <c r="E73" s="19">
        <v>17021.800000000003</v>
      </c>
      <c r="F73" s="369">
        <v>4947.38</v>
      </c>
      <c r="G73" s="377">
        <v>21969.180000000004</v>
      </c>
      <c r="H73" s="345">
        <f t="shared" si="55"/>
        <v>0.23713058755978225</v>
      </c>
      <c r="I73" s="323">
        <f t="shared" si="56"/>
        <v>7.7028138386893694E-2</v>
      </c>
      <c r="J73" s="399">
        <f t="shared" si="57"/>
        <v>0.17879307108893788</v>
      </c>
      <c r="K73" s="323">
        <f t="shared" si="58"/>
        <v>0.23700356693027627</v>
      </c>
      <c r="L73" s="323">
        <f t="shared" si="59"/>
        <v>0.11440634558422424</v>
      </c>
      <c r="M73" s="399">
        <f t="shared" si="60"/>
        <v>0.19092878021156601</v>
      </c>
      <c r="N73" s="394">
        <f t="shared" si="61"/>
        <v>-1.2781446429627656E-2</v>
      </c>
      <c r="O73" s="395">
        <f t="shared" si="61"/>
        <v>0.54088945504604902</v>
      </c>
      <c r="P73" s="386">
        <f t="shared" si="61"/>
        <v>7.4134683035323778E-2</v>
      </c>
      <c r="R73" s="401">
        <v>3238.7059999999997</v>
      </c>
      <c r="S73" s="369">
        <v>734.78300000000002</v>
      </c>
      <c r="T73" s="374">
        <v>3973.4889999999996</v>
      </c>
      <c r="U73" s="19">
        <v>3482.5720000000006</v>
      </c>
      <c r="V73" s="119">
        <v>1152.184</v>
      </c>
      <c r="W73" s="375">
        <v>4634.7560000000003</v>
      </c>
      <c r="X73" s="345">
        <f t="shared" si="62"/>
        <v>0.15088792724109759</v>
      </c>
      <c r="Y73" s="323">
        <f t="shared" si="63"/>
        <v>3.4446396149940182E-2</v>
      </c>
      <c r="Z73" s="399">
        <f t="shared" si="64"/>
        <v>9.2848255410683644E-2</v>
      </c>
      <c r="AA73" s="323">
        <f t="shared" si="65"/>
        <v>0.16480147121490088</v>
      </c>
      <c r="AB73" s="323">
        <f t="shared" si="66"/>
        <v>5.562264824254709E-2</v>
      </c>
      <c r="AC73" s="399">
        <f t="shared" si="67"/>
        <v>0.11075686431789696</v>
      </c>
      <c r="AE73" s="394">
        <f t="shared" si="71"/>
        <v>7.5297356413333266E-2</v>
      </c>
      <c r="AF73" s="395">
        <f t="shared" si="72"/>
        <v>0.56806023002709638</v>
      </c>
      <c r="AG73" s="386">
        <f t="shared" si="73"/>
        <v>0.16641973842132213</v>
      </c>
      <c r="AI73" s="27">
        <f t="shared" si="74"/>
        <v>1.8783622488571627</v>
      </c>
      <c r="AJ73" s="28">
        <f t="shared" si="75"/>
        <v>2.2885231707431024</v>
      </c>
      <c r="AK73" s="402">
        <f t="shared" si="76"/>
        <v>1.9427499558742496</v>
      </c>
      <c r="AL73" s="28">
        <f t="shared" si="77"/>
        <v>2.0459481370947845</v>
      </c>
      <c r="AM73" s="28">
        <f t="shared" si="78"/>
        <v>2.3288771026280575</v>
      </c>
      <c r="AN73" s="402">
        <f t="shared" si="79"/>
        <v>2.1096627184082424</v>
      </c>
      <c r="AO73" s="384">
        <f t="shared" si="80"/>
        <v>8.9219152663222834E-2</v>
      </c>
      <c r="AP73" s="385">
        <f t="shared" si="81"/>
        <v>1.7633176015365317E-2</v>
      </c>
      <c r="AQ73" s="386">
        <f t="shared" si="82"/>
        <v>8.5915720666626394E-2</v>
      </c>
    </row>
    <row r="74" spans="1:43" ht="19.5" customHeight="1">
      <c r="A74" s="8" t="s">
        <v>190</v>
      </c>
      <c r="B74" s="19">
        <v>2092.0099999999998</v>
      </c>
      <c r="C74" s="371">
        <v>4957.7299999999996</v>
      </c>
      <c r="D74" s="375">
        <v>7049.74</v>
      </c>
      <c r="E74" s="19">
        <v>2226.79</v>
      </c>
      <c r="F74" s="369">
        <v>3867.64</v>
      </c>
      <c r="G74" s="377">
        <v>6094.43</v>
      </c>
      <c r="H74" s="345">
        <f t="shared" si="55"/>
        <v>2.8771278369727031E-2</v>
      </c>
      <c r="I74" s="323">
        <f t="shared" si="56"/>
        <v>0.1189401514686238</v>
      </c>
      <c r="J74" s="399">
        <f t="shared" si="57"/>
        <v>6.162666657109081E-2</v>
      </c>
      <c r="K74" s="323">
        <f t="shared" si="58"/>
        <v>3.1004780505273815E-2</v>
      </c>
      <c r="L74" s="323">
        <f t="shared" si="59"/>
        <v>8.9437754616659537E-2</v>
      </c>
      <c r="M74" s="399">
        <f t="shared" si="60"/>
        <v>5.2965203343264253E-2</v>
      </c>
      <c r="N74" s="394">
        <f t="shared" si="61"/>
        <v>6.4426078269224432E-2</v>
      </c>
      <c r="O74" s="395">
        <f t="shared" si="61"/>
        <v>-0.21987683879517436</v>
      </c>
      <c r="P74" s="386">
        <f t="shared" si="61"/>
        <v>-0.13550996206952307</v>
      </c>
      <c r="R74" s="401">
        <v>807.93</v>
      </c>
      <c r="S74" s="369">
        <v>2906.2690000000002</v>
      </c>
      <c r="T74" s="374">
        <v>3714.1990000000001</v>
      </c>
      <c r="U74" s="19">
        <v>830.68999999999994</v>
      </c>
      <c r="V74" s="119">
        <v>2013.8780000000002</v>
      </c>
      <c r="W74" s="375">
        <v>2844.5680000000002</v>
      </c>
      <c r="X74" s="345">
        <f t="shared" si="62"/>
        <v>3.764061420082588E-2</v>
      </c>
      <c r="Y74" s="323">
        <f t="shared" si="63"/>
        <v>0.13624497748626535</v>
      </c>
      <c r="Z74" s="399">
        <f t="shared" si="64"/>
        <v>8.6789443080905929E-2</v>
      </c>
      <c r="AA74" s="323">
        <f t="shared" si="65"/>
        <v>3.9309721126657537E-2</v>
      </c>
      <c r="AB74" s="323">
        <f t="shared" si="66"/>
        <v>9.7221648276147099E-2</v>
      </c>
      <c r="AC74" s="399">
        <f t="shared" si="67"/>
        <v>6.7976702984802545E-2</v>
      </c>
      <c r="AE74" s="394">
        <f t="shared" si="71"/>
        <v>2.8170757367593717E-2</v>
      </c>
      <c r="AF74" s="395">
        <f t="shared" si="72"/>
        <v>-0.30705726138908684</v>
      </c>
      <c r="AG74" s="386">
        <f t="shared" si="73"/>
        <v>-0.23413688927276105</v>
      </c>
      <c r="AI74" s="27">
        <f t="shared" si="74"/>
        <v>3.8619796272484357</v>
      </c>
      <c r="AJ74" s="28">
        <f t="shared" si="75"/>
        <v>5.8620961609446267</v>
      </c>
      <c r="AK74" s="402">
        <f t="shared" si="76"/>
        <v>5.2685616774519346</v>
      </c>
      <c r="AL74" s="28">
        <f t="shared" si="77"/>
        <v>3.7304370865685583</v>
      </c>
      <c r="AM74" s="28">
        <f t="shared" si="78"/>
        <v>5.2069944462256057</v>
      </c>
      <c r="AN74" s="402">
        <f t="shared" si="79"/>
        <v>4.6674881818316072</v>
      </c>
      <c r="AO74" s="384">
        <f t="shared" si="80"/>
        <v>-3.4060910045141314E-2</v>
      </c>
      <c r="AP74" s="385">
        <f t="shared" si="81"/>
        <v>-0.11175212700936946</v>
      </c>
      <c r="AQ74" s="386">
        <f t="shared" si="82"/>
        <v>-0.11408682908520644</v>
      </c>
    </row>
    <row r="75" spans="1:43" ht="19.5" customHeight="1">
      <c r="A75" s="8" t="s">
        <v>194</v>
      </c>
      <c r="B75" s="19">
        <v>1302.4399999999998</v>
      </c>
      <c r="C75" s="371">
        <v>1520.97</v>
      </c>
      <c r="D75" s="375">
        <v>2823.41</v>
      </c>
      <c r="E75" s="19">
        <v>1657.5699999999997</v>
      </c>
      <c r="F75" s="369">
        <v>1820.5699999999997</v>
      </c>
      <c r="G75" s="377">
        <v>3478.1399999999994</v>
      </c>
      <c r="H75" s="345">
        <f t="shared" si="55"/>
        <v>1.7912373172148926E-2</v>
      </c>
      <c r="I75" s="323">
        <f t="shared" si="56"/>
        <v>3.6489361497950228E-2</v>
      </c>
      <c r="J75" s="399">
        <f t="shared" si="57"/>
        <v>2.4681384939513159E-2</v>
      </c>
      <c r="K75" s="323">
        <f t="shared" si="58"/>
        <v>2.3079227956891629E-2</v>
      </c>
      <c r="L75" s="323">
        <f t="shared" si="59"/>
        <v>4.210001264917413E-2</v>
      </c>
      <c r="M75" s="399">
        <f t="shared" si="60"/>
        <v>3.0227665648196976E-2</v>
      </c>
      <c r="N75" s="394">
        <f t="shared" si="61"/>
        <v>0.27266515156168419</v>
      </c>
      <c r="O75" s="395">
        <f t="shared" si="61"/>
        <v>0.19697955909715489</v>
      </c>
      <c r="P75" s="386">
        <f t="shared" si="61"/>
        <v>0.23189334882287715</v>
      </c>
      <c r="R75" s="401">
        <v>678.72800000000007</v>
      </c>
      <c r="S75" s="369">
        <v>632.59999999999991</v>
      </c>
      <c r="T75" s="374">
        <v>1311.328</v>
      </c>
      <c r="U75" s="19">
        <v>822.12699999999995</v>
      </c>
      <c r="V75" s="119">
        <v>754.35099999999989</v>
      </c>
      <c r="W75" s="375">
        <v>1576.4779999999998</v>
      </c>
      <c r="X75" s="345">
        <f t="shared" si="62"/>
        <v>3.1621228070870193E-2</v>
      </c>
      <c r="Y75" s="323">
        <f t="shared" si="63"/>
        <v>2.9656089218792703E-2</v>
      </c>
      <c r="Z75" s="399">
        <f t="shared" si="64"/>
        <v>3.0641714893681844E-2</v>
      </c>
      <c r="AA75" s="323">
        <f t="shared" si="65"/>
        <v>3.8904504810092305E-2</v>
      </c>
      <c r="AB75" s="323">
        <f t="shared" si="66"/>
        <v>3.6416926744698451E-2</v>
      </c>
      <c r="AC75" s="399">
        <f t="shared" si="67"/>
        <v>3.7673128843492415E-2</v>
      </c>
      <c r="AE75" s="394">
        <f t="shared" si="68"/>
        <v>0.21127609292676872</v>
      </c>
      <c r="AF75" s="395">
        <f t="shared" si="68"/>
        <v>0.19246127094530507</v>
      </c>
      <c r="AG75" s="386">
        <f t="shared" si="68"/>
        <v>0.20219960223529115</v>
      </c>
      <c r="AI75" s="27">
        <f t="shared" si="69"/>
        <v>5.2112035871134186</v>
      </c>
      <c r="AJ75" s="28">
        <f t="shared" si="69"/>
        <v>4.1591878866775804</v>
      </c>
      <c r="AK75" s="402">
        <f t="shared" si="69"/>
        <v>4.6444830895973315</v>
      </c>
      <c r="AL75" s="28">
        <f t="shared" si="69"/>
        <v>4.9598327672436158</v>
      </c>
      <c r="AM75" s="28">
        <f t="shared" si="69"/>
        <v>4.1434880284745983</v>
      </c>
      <c r="AN75" s="402">
        <f t="shared" si="69"/>
        <v>4.5325317554785034</v>
      </c>
      <c r="AO75" s="384">
        <f t="shared" si="70"/>
        <v>-4.8236614760438043E-2</v>
      </c>
      <c r="AP75" s="385">
        <f t="shared" si="70"/>
        <v>-3.7747412790056513E-3</v>
      </c>
      <c r="AQ75" s="386">
        <f t="shared" si="70"/>
        <v>-2.4104153672036312E-2</v>
      </c>
    </row>
    <row r="76" spans="1:43" ht="19.5" customHeight="1">
      <c r="A76" s="8" t="s">
        <v>183</v>
      </c>
      <c r="B76" s="19">
        <v>818.9</v>
      </c>
      <c r="C76" s="371">
        <v>2197.2799999999997</v>
      </c>
      <c r="D76" s="375">
        <v>3016.18</v>
      </c>
      <c r="E76" s="19">
        <v>767.45999999999992</v>
      </c>
      <c r="F76" s="369">
        <v>2140.7700000000004</v>
      </c>
      <c r="G76" s="377">
        <v>2908.2300000000005</v>
      </c>
      <c r="H76" s="345">
        <f t="shared" si="55"/>
        <v>1.1262278792629799E-2</v>
      </c>
      <c r="I76" s="323">
        <f t="shared" si="56"/>
        <v>5.2714612538193428E-2</v>
      </c>
      <c r="J76" s="399">
        <f t="shared" si="57"/>
        <v>2.6366521201972366E-2</v>
      </c>
      <c r="K76" s="323">
        <f t="shared" si="58"/>
        <v>1.0685753414815695E-2</v>
      </c>
      <c r="L76" s="323">
        <f t="shared" si="59"/>
        <v>4.9504520056340887E-2</v>
      </c>
      <c r="M76" s="399">
        <f t="shared" si="60"/>
        <v>2.5274716965980645E-2</v>
      </c>
      <c r="N76" s="394">
        <f t="shared" si="61"/>
        <v>-6.2815972646232815E-2</v>
      </c>
      <c r="O76" s="395">
        <f t="shared" si="61"/>
        <v>-2.5718160634966555E-2</v>
      </c>
      <c r="P76" s="386">
        <f t="shared" si="61"/>
        <v>-3.5790304292183946E-2</v>
      </c>
      <c r="R76" s="401">
        <v>286.18899999999996</v>
      </c>
      <c r="S76" s="369">
        <v>1206.819</v>
      </c>
      <c r="T76" s="374">
        <v>1493.0079999999998</v>
      </c>
      <c r="U76" s="19">
        <v>281.661</v>
      </c>
      <c r="V76" s="119">
        <v>1252.6109999999999</v>
      </c>
      <c r="W76" s="375">
        <v>1534.2719999999999</v>
      </c>
      <c r="X76" s="345">
        <f t="shared" si="62"/>
        <v>1.3333246367284489E-2</v>
      </c>
      <c r="Y76" s="323">
        <f t="shared" si="63"/>
        <v>5.6575295502583299E-2</v>
      </c>
      <c r="Z76" s="399">
        <f t="shared" si="64"/>
        <v>3.4887019471853069E-2</v>
      </c>
      <c r="AA76" s="323">
        <f t="shared" si="65"/>
        <v>1.3328697061786573E-2</v>
      </c>
      <c r="AB76" s="323">
        <f t="shared" si="66"/>
        <v>6.0470845835166216E-2</v>
      </c>
      <c r="AC76" s="399">
        <f t="shared" si="67"/>
        <v>3.6664531149158311E-2</v>
      </c>
      <c r="AE76" s="394">
        <f t="shared" si="68"/>
        <v>-1.5821712225137806E-2</v>
      </c>
      <c r="AF76" s="395">
        <f t="shared" si="68"/>
        <v>3.7944381054656841E-2</v>
      </c>
      <c r="AG76" s="386">
        <f t="shared" si="68"/>
        <v>2.7638164028592031E-2</v>
      </c>
      <c r="AI76" s="27">
        <f t="shared" si="69"/>
        <v>3.4947978996214428</v>
      </c>
      <c r="AJ76" s="28">
        <f t="shared" si="69"/>
        <v>5.4923314279472812</v>
      </c>
      <c r="AK76" s="402">
        <f t="shared" si="69"/>
        <v>4.9499963530028044</v>
      </c>
      <c r="AL76" s="28">
        <f t="shared" si="69"/>
        <v>3.6700414353842548</v>
      </c>
      <c r="AM76" s="28">
        <f t="shared" si="69"/>
        <v>5.8512170854412187</v>
      </c>
      <c r="AN76" s="402">
        <f t="shared" si="69"/>
        <v>5.2756212541649026</v>
      </c>
      <c r="AO76" s="384">
        <f t="shared" si="70"/>
        <v>5.0144111561299248E-2</v>
      </c>
      <c r="AP76" s="385">
        <f t="shared" si="70"/>
        <v>6.5343044607209425E-2</v>
      </c>
      <c r="AQ76" s="386">
        <f t="shared" si="70"/>
        <v>6.5782856782220692E-2</v>
      </c>
    </row>
    <row r="77" spans="1:43" ht="19.5" customHeight="1">
      <c r="A77" s="8" t="s">
        <v>197</v>
      </c>
      <c r="B77" s="19">
        <v>1725.98</v>
      </c>
      <c r="C77" s="371">
        <v>504.81000000000006</v>
      </c>
      <c r="D77" s="375">
        <v>2230.79</v>
      </c>
      <c r="E77" s="19">
        <v>2459.7199999999998</v>
      </c>
      <c r="F77" s="369">
        <v>523.85</v>
      </c>
      <c r="G77" s="377">
        <v>2983.5699999999997</v>
      </c>
      <c r="H77" s="345">
        <f t="shared" si="55"/>
        <v>2.3737291428139188E-2</v>
      </c>
      <c r="I77" s="323">
        <f t="shared" si="56"/>
        <v>1.211082044864807E-2</v>
      </c>
      <c r="J77" s="399">
        <f t="shared" si="57"/>
        <v>1.9500882517670674E-2</v>
      </c>
      <c r="K77" s="323">
        <f t="shared" si="58"/>
        <v>3.4247988676270373E-2</v>
      </c>
      <c r="L77" s="323">
        <f t="shared" si="59"/>
        <v>1.2113838867096499E-2</v>
      </c>
      <c r="M77" s="399">
        <f t="shared" si="60"/>
        <v>2.5929478513800782E-2</v>
      </c>
      <c r="N77" s="394">
        <f t="shared" si="61"/>
        <v>0.42511500712638606</v>
      </c>
      <c r="O77" s="395">
        <f t="shared" si="61"/>
        <v>3.7717160912026232E-2</v>
      </c>
      <c r="P77" s="386">
        <f t="shared" si="61"/>
        <v>0.33744996167277053</v>
      </c>
      <c r="R77" s="401">
        <v>512.19399999999996</v>
      </c>
      <c r="S77" s="369">
        <v>262.63499999999999</v>
      </c>
      <c r="T77" s="374">
        <v>774.82899999999995</v>
      </c>
      <c r="U77" s="19">
        <v>713.5329999999999</v>
      </c>
      <c r="V77" s="119">
        <v>170.06800000000001</v>
      </c>
      <c r="W77" s="375">
        <v>883.60099999999989</v>
      </c>
      <c r="X77" s="345">
        <f t="shared" si="62"/>
        <v>2.3862583082665343E-2</v>
      </c>
      <c r="Y77" s="323">
        <f t="shared" si="63"/>
        <v>1.2312246272490708E-2</v>
      </c>
      <c r="Z77" s="399">
        <f t="shared" si="64"/>
        <v>1.8105378142887676E-2</v>
      </c>
      <c r="AA77" s="323">
        <f t="shared" si="65"/>
        <v>3.3765644518011929E-2</v>
      </c>
      <c r="AB77" s="323">
        <f t="shared" si="66"/>
        <v>8.2101752335681632E-3</v>
      </c>
      <c r="AC77" s="399">
        <f t="shared" si="67"/>
        <v>2.1115432197112004E-2</v>
      </c>
      <c r="AE77" s="394">
        <f t="shared" si="68"/>
        <v>0.39309128962853912</v>
      </c>
      <c r="AF77" s="395">
        <f t="shared" si="68"/>
        <v>-0.35245492794182032</v>
      </c>
      <c r="AG77" s="386">
        <f t="shared" si="68"/>
        <v>0.14038194233824489</v>
      </c>
      <c r="AI77" s="27">
        <f t="shared" si="69"/>
        <v>2.9675546645963453</v>
      </c>
      <c r="AJ77" s="28">
        <f t="shared" si="69"/>
        <v>5.2026505021691314</v>
      </c>
      <c r="AK77" s="402">
        <f t="shared" si="69"/>
        <v>3.4733390413261667</v>
      </c>
      <c r="AL77" s="28">
        <f t="shared" si="69"/>
        <v>2.9008708308262725</v>
      </c>
      <c r="AM77" s="28">
        <f t="shared" si="69"/>
        <v>3.2465018612198149</v>
      </c>
      <c r="AN77" s="402">
        <f t="shared" si="69"/>
        <v>2.9615561223634774</v>
      </c>
      <c r="AO77" s="384">
        <f t="shared" si="70"/>
        <v>-2.2470970649884667E-2</v>
      </c>
      <c r="AP77" s="385">
        <f t="shared" si="70"/>
        <v>-0.37599078395401403</v>
      </c>
      <c r="AQ77" s="386">
        <f t="shared" si="70"/>
        <v>-0.14734608769067467</v>
      </c>
    </row>
    <row r="78" spans="1:43" ht="19.5" customHeight="1">
      <c r="A78" s="8" t="s">
        <v>195</v>
      </c>
      <c r="B78" s="19">
        <v>155.85999999999999</v>
      </c>
      <c r="C78" s="371">
        <v>254.45</v>
      </c>
      <c r="D78" s="375">
        <v>410.30999999999995</v>
      </c>
      <c r="E78" s="19">
        <v>124.25</v>
      </c>
      <c r="F78" s="369">
        <v>251.87</v>
      </c>
      <c r="G78" s="377">
        <v>376.12</v>
      </c>
      <c r="H78" s="345">
        <f t="shared" si="55"/>
        <v>2.1435325102201496E-3</v>
      </c>
      <c r="I78" s="323">
        <f t="shared" si="56"/>
        <v>6.1044715103870783E-3</v>
      </c>
      <c r="J78" s="399">
        <f t="shared" si="57"/>
        <v>3.5868042737440342E-3</v>
      </c>
      <c r="K78" s="323">
        <f t="shared" si="58"/>
        <v>1.7299987775139423E-3</v>
      </c>
      <c r="L78" s="323">
        <f t="shared" si="59"/>
        <v>5.8244012512276323E-3</v>
      </c>
      <c r="M78" s="399">
        <f t="shared" si="60"/>
        <v>3.2687671006917055E-3</v>
      </c>
      <c r="N78" s="394">
        <f t="shared" si="61"/>
        <v>-0.20281021429487994</v>
      </c>
      <c r="O78" s="395">
        <f t="shared" si="61"/>
        <v>-1.0139516604440889E-2</v>
      </c>
      <c r="P78" s="386">
        <f t="shared" si="61"/>
        <v>-8.3327240379225329E-2</v>
      </c>
      <c r="R78" s="401">
        <v>240.24099999999999</v>
      </c>
      <c r="S78" s="369">
        <v>661.47800000000007</v>
      </c>
      <c r="T78" s="374">
        <v>901.71900000000005</v>
      </c>
      <c r="U78" s="19">
        <v>197.91699999999997</v>
      </c>
      <c r="V78" s="119">
        <v>613.41300000000001</v>
      </c>
      <c r="W78" s="375">
        <v>811.32999999999993</v>
      </c>
      <c r="X78" s="345">
        <f t="shared" si="62"/>
        <v>1.1192577075019632E-2</v>
      </c>
      <c r="Y78" s="323">
        <f t="shared" si="63"/>
        <v>3.1009880784490299E-2</v>
      </c>
      <c r="Z78" s="399">
        <f t="shared" si="64"/>
        <v>2.1070408404469287E-2</v>
      </c>
      <c r="AA78" s="323">
        <f t="shared" si="65"/>
        <v>9.3657827543664647E-3</v>
      </c>
      <c r="AB78" s="323">
        <f t="shared" si="66"/>
        <v>2.9613026674910902E-2</v>
      </c>
      <c r="AC78" s="399">
        <f t="shared" si="67"/>
        <v>1.9388370547886301E-2</v>
      </c>
      <c r="AE78" s="394">
        <f t="shared" si="68"/>
        <v>-0.17617309285259392</v>
      </c>
      <c r="AF78" s="395">
        <f t="shared" si="68"/>
        <v>-7.2663036412397769E-2</v>
      </c>
      <c r="AG78" s="386">
        <f t="shared" si="68"/>
        <v>-0.1002407623661031</v>
      </c>
      <c r="AI78" s="27">
        <f t="shared" si="69"/>
        <v>15.413897087129476</v>
      </c>
      <c r="AJ78" s="28">
        <f t="shared" si="69"/>
        <v>25.996384358420123</v>
      </c>
      <c r="AK78" s="402">
        <f t="shared" si="69"/>
        <v>21.976529940776487</v>
      </c>
      <c r="AL78" s="28">
        <f t="shared" si="69"/>
        <v>15.928933601609657</v>
      </c>
      <c r="AM78" s="28">
        <f t="shared" si="69"/>
        <v>24.35434946599436</v>
      </c>
      <c r="AN78" s="402">
        <f t="shared" si="69"/>
        <v>21.571041157077527</v>
      </c>
      <c r="AO78" s="384">
        <f t="shared" si="70"/>
        <v>3.3413776643820607E-2</v>
      </c>
      <c r="AP78" s="385">
        <f t="shared" si="70"/>
        <v>-6.3163971950349854E-2</v>
      </c>
      <c r="AQ78" s="386">
        <f t="shared" si="70"/>
        <v>-1.845099225363115E-2</v>
      </c>
    </row>
    <row r="79" spans="1:43" ht="19.5" customHeight="1">
      <c r="A79" s="8" t="s">
        <v>219</v>
      </c>
      <c r="B79" s="19">
        <v>1.8</v>
      </c>
      <c r="C79" s="371">
        <v>20.61</v>
      </c>
      <c r="D79" s="375">
        <v>22.41</v>
      </c>
      <c r="E79" s="19">
        <v>85.37</v>
      </c>
      <c r="F79" s="369">
        <v>54.54</v>
      </c>
      <c r="G79" s="377">
        <v>139.91</v>
      </c>
      <c r="H79" s="345">
        <f t="shared" si="55"/>
        <v>2.4755283705865965E-5</v>
      </c>
      <c r="I79" s="323">
        <f t="shared" si="56"/>
        <v>4.9445139645933457E-4</v>
      </c>
      <c r="J79" s="399">
        <f t="shared" si="57"/>
        <v>1.959013520864805E-4</v>
      </c>
      <c r="K79" s="323">
        <f t="shared" si="58"/>
        <v>1.1886518763490161E-3</v>
      </c>
      <c r="L79" s="323">
        <f t="shared" si="59"/>
        <v>1.2612174702900506E-3</v>
      </c>
      <c r="M79" s="399">
        <f t="shared" si="60"/>
        <v>1.2159236548382869E-3</v>
      </c>
      <c r="N79" s="394">
        <f t="shared" ref="N79:N80" si="83">(E79-B79)/B79</f>
        <v>46.427777777777784</v>
      </c>
      <c r="O79" s="395">
        <f t="shared" ref="O79:O80" si="84">(F79-C79)/C79</f>
        <v>1.6462882096069869</v>
      </c>
      <c r="P79" s="386">
        <f t="shared" ref="P79:P80" si="85">(G79-D79)/D79</f>
        <v>5.2431950022311469</v>
      </c>
      <c r="R79" s="401">
        <v>1.24</v>
      </c>
      <c r="S79" s="369">
        <v>98.373999999999995</v>
      </c>
      <c r="T79" s="374">
        <v>99.61399999999999</v>
      </c>
      <c r="U79" s="19">
        <v>51.707000000000008</v>
      </c>
      <c r="V79" s="119">
        <v>395.16800000000001</v>
      </c>
      <c r="W79" s="375">
        <v>446.875</v>
      </c>
      <c r="X79" s="345">
        <f t="shared" si="62"/>
        <v>5.777030387412783E-5</v>
      </c>
      <c r="Y79" s="323">
        <f t="shared" si="63"/>
        <v>4.6117422080453893E-3</v>
      </c>
      <c r="Z79" s="399">
        <f t="shared" si="64"/>
        <v>2.3276737684387299E-3</v>
      </c>
      <c r="AA79" s="323">
        <f t="shared" si="65"/>
        <v>2.4468667617234849E-3</v>
      </c>
      <c r="AB79" s="323">
        <f t="shared" si="66"/>
        <v>1.9077066389318765E-2</v>
      </c>
      <c r="AC79" s="399">
        <f t="shared" si="67"/>
        <v>1.0678981534747502E-2</v>
      </c>
      <c r="AE79" s="394">
        <f t="shared" ref="AE79:AE80" si="86">(U79-R79)/R79</f>
        <v>40.6991935483871</v>
      </c>
      <c r="AF79" s="395">
        <f t="shared" ref="AF79:AF80" si="87">(V79-S79)/S79</f>
        <v>3.0169963608270476</v>
      </c>
      <c r="AG79" s="386">
        <f t="shared" ref="AG79:AG80" si="88">(W79-T79)/T79</f>
        <v>3.4860662155921864</v>
      </c>
      <c r="AI79" s="27">
        <f t="shared" ref="AI79" si="89">(R79/B79)*10</f>
        <v>6.8888888888888893</v>
      </c>
      <c r="AJ79" s="28">
        <f t="shared" ref="AJ79" si="90">(S79/C79)*10</f>
        <v>47.731198447355652</v>
      </c>
      <c r="AK79" s="402">
        <f t="shared" ref="AK79" si="91">(T79/D79)*10</f>
        <v>44.45069165551093</v>
      </c>
      <c r="AL79" s="28">
        <f t="shared" si="69"/>
        <v>6.0568115262972944</v>
      </c>
      <c r="AM79" s="28">
        <f t="shared" si="69"/>
        <v>72.454712137880449</v>
      </c>
      <c r="AN79" s="402">
        <f t="shared" si="69"/>
        <v>31.940175827317564</v>
      </c>
      <c r="AO79" s="384">
        <f t="shared" ref="AO79" si="92">(AL79-AI79)/AI79</f>
        <v>-0.12078542360200571</v>
      </c>
      <c r="AP79" s="385">
        <f t="shared" ref="AP79" si="93">(AM79-AJ79)/AJ79</f>
        <v>0.51797387232573244</v>
      </c>
      <c r="AQ79" s="386">
        <f t="shared" ref="AQ79" si="94">(AN79-AK79)/AK79</f>
        <v>-0.28144704530468945</v>
      </c>
    </row>
    <row r="80" spans="1:43" ht="19.5" customHeight="1">
      <c r="A80" s="8" t="s">
        <v>202</v>
      </c>
      <c r="B80" s="19">
        <v>427.77</v>
      </c>
      <c r="C80" s="371">
        <v>520.03</v>
      </c>
      <c r="D80" s="375">
        <v>947.8</v>
      </c>
      <c r="E80" s="19">
        <v>135.42000000000002</v>
      </c>
      <c r="F80" s="369">
        <v>483.71999999999997</v>
      </c>
      <c r="G80" s="377">
        <v>619.14</v>
      </c>
      <c r="H80" s="345">
        <f t="shared" si="55"/>
        <v>5.8830931726990467E-3</v>
      </c>
      <c r="I80" s="323">
        <f t="shared" si="56"/>
        <v>1.2475961169371556E-2</v>
      </c>
      <c r="J80" s="399">
        <f t="shared" si="57"/>
        <v>8.2853771310828304E-3</v>
      </c>
      <c r="K80" s="323">
        <f t="shared" si="58"/>
        <v>1.8855246233475903E-3</v>
      </c>
      <c r="L80" s="323">
        <f t="shared" si="59"/>
        <v>1.1185847354761701E-2</v>
      </c>
      <c r="M80" s="399">
        <f t="shared" si="60"/>
        <v>5.3807945940717384E-3</v>
      </c>
      <c r="N80" s="394">
        <f t="shared" si="83"/>
        <v>-0.68342801037940948</v>
      </c>
      <c r="O80" s="395">
        <f t="shared" si="84"/>
        <v>-6.9822894832990409E-2</v>
      </c>
      <c r="P80" s="386">
        <f t="shared" si="85"/>
        <v>-0.34676092002532177</v>
      </c>
      <c r="R80" s="401">
        <v>116.19700000000002</v>
      </c>
      <c r="S80" s="369">
        <v>524.73799999999994</v>
      </c>
      <c r="T80" s="374">
        <v>640.93499999999995</v>
      </c>
      <c r="U80" s="19">
        <v>46.399000000000001</v>
      </c>
      <c r="V80" s="119">
        <v>313.66799999999995</v>
      </c>
      <c r="W80" s="375">
        <v>360.06699999999995</v>
      </c>
      <c r="X80" s="345">
        <f t="shared" si="62"/>
        <v>5.413496773598413E-3</v>
      </c>
      <c r="Y80" s="323">
        <f t="shared" si="63"/>
        <v>2.4599552552151193E-2</v>
      </c>
      <c r="Z80" s="399">
        <f t="shared" si="64"/>
        <v>1.4976685875221128E-2</v>
      </c>
      <c r="AA80" s="323">
        <f t="shared" si="65"/>
        <v>2.1956828065292505E-3</v>
      </c>
      <c r="AB80" s="323">
        <f t="shared" si="66"/>
        <v>1.5142585584371298E-2</v>
      </c>
      <c r="AC80" s="399">
        <f t="shared" si="67"/>
        <v>8.6045288822868323E-3</v>
      </c>
      <c r="AE80" s="394">
        <f t="shared" si="86"/>
        <v>-0.60068676471853844</v>
      </c>
      <c r="AF80" s="395">
        <f t="shared" si="87"/>
        <v>-0.40223883156927842</v>
      </c>
      <c r="AG80" s="386">
        <f t="shared" si="88"/>
        <v>-0.43821604374858608</v>
      </c>
      <c r="AI80" s="27">
        <f t="shared" si="69"/>
        <v>2.716342894546135</v>
      </c>
      <c r="AJ80" s="28">
        <f t="shared" si="69"/>
        <v>10.09053323846701</v>
      </c>
      <c r="AK80" s="402">
        <f t="shared" si="69"/>
        <v>6.7623443764507272</v>
      </c>
      <c r="AL80" s="28">
        <f t="shared" si="69"/>
        <v>3.4263033525328606</v>
      </c>
      <c r="AM80" s="28">
        <f t="shared" si="69"/>
        <v>6.4844951624906964</v>
      </c>
      <c r="AN80" s="402">
        <f t="shared" si="69"/>
        <v>5.8155990567561444</v>
      </c>
      <c r="AO80" s="384">
        <f t="shared" si="70"/>
        <v>0.26136628752289781</v>
      </c>
      <c r="AP80" s="385">
        <f t="shared" si="70"/>
        <v>-0.35736843541919261</v>
      </c>
      <c r="AQ80" s="386">
        <f t="shared" si="70"/>
        <v>-0.14000252974272362</v>
      </c>
    </row>
    <row r="81" spans="1:43" ht="19.5" customHeight="1">
      <c r="A81" s="8" t="s">
        <v>218</v>
      </c>
      <c r="B81" s="19">
        <v>2187.58</v>
      </c>
      <c r="C81" s="371">
        <v>705.52</v>
      </c>
      <c r="D81" s="375">
        <v>2893.1</v>
      </c>
      <c r="E81" s="19">
        <v>1464.98</v>
      </c>
      <c r="F81" s="369">
        <v>420.80999999999995</v>
      </c>
      <c r="G81" s="377">
        <v>1885.79</v>
      </c>
      <c r="H81" s="345">
        <f t="shared" si="55"/>
        <v>3.0085646405154595E-2</v>
      </c>
      <c r="I81" s="323">
        <f t="shared" si="56"/>
        <v>1.6926023737505565E-2</v>
      </c>
      <c r="J81" s="399">
        <f t="shared" si="57"/>
        <v>2.5290593561865093E-2</v>
      </c>
      <c r="K81" s="323">
        <f t="shared" si="58"/>
        <v>2.0397695042916501E-2</v>
      </c>
      <c r="L81" s="323">
        <f t="shared" si="59"/>
        <v>9.7310767083380288E-3</v>
      </c>
      <c r="M81" s="399">
        <f t="shared" si="60"/>
        <v>1.6388940526463391E-2</v>
      </c>
      <c r="N81" s="394">
        <f t="shared" si="61"/>
        <v>-0.33031934832097565</v>
      </c>
      <c r="O81" s="395">
        <f t="shared" si="61"/>
        <v>-0.4035463204444949</v>
      </c>
      <c r="P81" s="386">
        <f t="shared" si="61"/>
        <v>-0.34817669627734954</v>
      </c>
      <c r="R81" s="401">
        <v>440.13100000000003</v>
      </c>
      <c r="S81" s="369">
        <v>161.947</v>
      </c>
      <c r="T81" s="374">
        <v>602.07799999999997</v>
      </c>
      <c r="U81" s="19">
        <v>273.86099999999999</v>
      </c>
      <c r="V81" s="119">
        <v>84.978999999999999</v>
      </c>
      <c r="W81" s="375">
        <v>358.84</v>
      </c>
      <c r="X81" s="345">
        <f t="shared" si="62"/>
        <v>2.0505243237438513E-2</v>
      </c>
      <c r="Y81" s="323">
        <f t="shared" si="63"/>
        <v>7.5920244715710124E-3</v>
      </c>
      <c r="Z81" s="399">
        <f t="shared" si="64"/>
        <v>1.4068716918847288E-2</v>
      </c>
      <c r="AA81" s="323">
        <f t="shared" si="65"/>
        <v>1.2959587255736267E-2</v>
      </c>
      <c r="AB81" s="323">
        <f t="shared" si="66"/>
        <v>4.1024324456887173E-3</v>
      </c>
      <c r="AC81" s="399">
        <f t="shared" si="67"/>
        <v>8.5752072367637332E-3</v>
      </c>
      <c r="AE81" s="394">
        <f t="shared" si="68"/>
        <v>-0.37777389004637263</v>
      </c>
      <c r="AF81" s="395">
        <f t="shared" si="68"/>
        <v>-0.47526659956652484</v>
      </c>
      <c r="AG81" s="386">
        <f t="shared" si="68"/>
        <v>-0.40399748869747776</v>
      </c>
      <c r="AI81" s="27">
        <f t="shared" si="69"/>
        <v>2.0119538485449677</v>
      </c>
      <c r="AJ81" s="28">
        <f t="shared" si="69"/>
        <v>2.2954274861095363</v>
      </c>
      <c r="AK81" s="402">
        <f t="shared" si="69"/>
        <v>2.0810825757837614</v>
      </c>
      <c r="AL81" s="28">
        <f t="shared" si="69"/>
        <v>1.8693838823738207</v>
      </c>
      <c r="AM81" s="28">
        <f t="shared" si="69"/>
        <v>2.0194149378579409</v>
      </c>
      <c r="AN81" s="402">
        <f t="shared" si="69"/>
        <v>1.9028629911071751</v>
      </c>
      <c r="AO81" s="384">
        <f t="shared" si="70"/>
        <v>-7.0861449567669127E-2</v>
      </c>
      <c r="AP81" s="385">
        <f t="shared" si="70"/>
        <v>-0.1202445077972828</v>
      </c>
      <c r="AQ81" s="386">
        <f t="shared" si="70"/>
        <v>-8.5637920739145432E-2</v>
      </c>
    </row>
    <row r="82" spans="1:43" ht="19.5" customHeight="1">
      <c r="A82" s="8" t="s">
        <v>220</v>
      </c>
      <c r="B82" s="19">
        <v>153.01999999999998</v>
      </c>
      <c r="C82" s="371">
        <v>487.49000000000007</v>
      </c>
      <c r="D82" s="375">
        <v>640.51</v>
      </c>
      <c r="E82" s="19">
        <v>180.96</v>
      </c>
      <c r="F82" s="369">
        <v>279.26</v>
      </c>
      <c r="G82" s="377">
        <v>460.22</v>
      </c>
      <c r="H82" s="345">
        <f t="shared" si="55"/>
        <v>2.1044741737064497E-3</v>
      </c>
      <c r="I82" s="323">
        <f t="shared" si="56"/>
        <v>1.1695298945170357E-2</v>
      </c>
      <c r="J82" s="399">
        <f t="shared" si="57"/>
        <v>5.5991421251633923E-3</v>
      </c>
      <c r="K82" s="323">
        <f t="shared" si="58"/>
        <v>2.5196022436935455E-3</v>
      </c>
      <c r="L82" s="323">
        <f t="shared" si="59"/>
        <v>6.4577849423028879E-3</v>
      </c>
      <c r="M82" s="399">
        <f t="shared" si="60"/>
        <v>3.9996596699998317E-3</v>
      </c>
      <c r="N82" s="394">
        <f t="shared" si="61"/>
        <v>0.18259051104430812</v>
      </c>
      <c r="O82" s="395">
        <f t="shared" si="61"/>
        <v>-0.4271472235327905</v>
      </c>
      <c r="P82" s="386">
        <f t="shared" si="61"/>
        <v>-0.28147882156406606</v>
      </c>
      <c r="R82" s="401">
        <v>118.746</v>
      </c>
      <c r="S82" s="369">
        <v>464.87200000000001</v>
      </c>
      <c r="T82" s="374">
        <v>583.61800000000005</v>
      </c>
      <c r="U82" s="19">
        <v>101.755</v>
      </c>
      <c r="V82" s="119">
        <v>218.029</v>
      </c>
      <c r="W82" s="375">
        <v>319.78399999999999</v>
      </c>
      <c r="X82" s="345">
        <f t="shared" si="62"/>
        <v>5.5322520192235347E-3</v>
      </c>
      <c r="Y82" s="323">
        <f t="shared" si="63"/>
        <v>2.1793053283779014E-2</v>
      </c>
      <c r="Z82" s="399">
        <f t="shared" si="64"/>
        <v>1.3637363316287621E-2</v>
      </c>
      <c r="AA82" s="323">
        <f t="shared" si="65"/>
        <v>4.8152267070062692E-3</v>
      </c>
      <c r="AB82" s="323">
        <f t="shared" si="66"/>
        <v>1.0525532704563073E-2</v>
      </c>
      <c r="AC82" s="399">
        <f t="shared" si="67"/>
        <v>7.6418851605207167E-3</v>
      </c>
      <c r="AE82" s="394">
        <f t="shared" si="68"/>
        <v>-0.14308692503326428</v>
      </c>
      <c r="AF82" s="395">
        <f t="shared" si="68"/>
        <v>-0.53099132664475379</v>
      </c>
      <c r="AG82" s="386">
        <f t="shared" si="68"/>
        <v>-0.45206624881343627</v>
      </c>
      <c r="AI82" s="27">
        <f t="shared" si="69"/>
        <v>7.7601620703176071</v>
      </c>
      <c r="AJ82" s="28">
        <f t="shared" si="69"/>
        <v>9.5360315083386311</v>
      </c>
      <c r="AK82" s="402">
        <f t="shared" si="69"/>
        <v>9.1117703080357852</v>
      </c>
      <c r="AL82" s="28">
        <f t="shared" si="69"/>
        <v>5.6230658709106986</v>
      </c>
      <c r="AM82" s="28">
        <f t="shared" si="69"/>
        <v>7.8073838000429703</v>
      </c>
      <c r="AN82" s="402">
        <f t="shared" si="69"/>
        <v>6.9485028899222101</v>
      </c>
      <c r="AO82" s="384">
        <f t="shared" si="70"/>
        <v>-0.275393243084605</v>
      </c>
      <c r="AP82" s="385">
        <f t="shared" si="70"/>
        <v>-0.18127537716125122</v>
      </c>
      <c r="AQ82" s="386">
        <f t="shared" si="70"/>
        <v>-0.23741461263633504</v>
      </c>
    </row>
    <row r="83" spans="1:43" ht="19.5" customHeight="1">
      <c r="A83" s="8" t="s">
        <v>221</v>
      </c>
      <c r="B83" s="19">
        <v>303.3</v>
      </c>
      <c r="C83" s="371">
        <v>195.08</v>
      </c>
      <c r="D83" s="375">
        <v>498.38</v>
      </c>
      <c r="E83" s="19">
        <v>648.68000000000006</v>
      </c>
      <c r="F83" s="369">
        <v>467.29</v>
      </c>
      <c r="G83" s="377">
        <v>1115.97</v>
      </c>
      <c r="H83" s="345">
        <f t="shared" si="55"/>
        <v>4.171265304438415E-3</v>
      </c>
      <c r="I83" s="323">
        <f t="shared" si="56"/>
        <v>4.6801348093783116E-3</v>
      </c>
      <c r="J83" s="399">
        <f t="shared" si="57"/>
        <v>4.3566852232423091E-3</v>
      </c>
      <c r="K83" s="323">
        <f t="shared" si="58"/>
        <v>9.0319163541065939E-3</v>
      </c>
      <c r="L83" s="323">
        <f t="shared" si="59"/>
        <v>1.0805909638647557E-2</v>
      </c>
      <c r="M83" s="399">
        <f t="shared" si="60"/>
        <v>9.6986228367513631E-3</v>
      </c>
      <c r="N83" s="394">
        <f t="shared" si="61"/>
        <v>1.1387405209363668</v>
      </c>
      <c r="O83" s="395">
        <f t="shared" si="61"/>
        <v>1.3953762558950176</v>
      </c>
      <c r="P83" s="386">
        <f t="shared" si="61"/>
        <v>1.2391949917733458</v>
      </c>
      <c r="R83" s="401">
        <v>56.967999999999996</v>
      </c>
      <c r="S83" s="369">
        <v>36.378999999999998</v>
      </c>
      <c r="T83" s="374">
        <v>93.346999999999994</v>
      </c>
      <c r="U83" s="19">
        <v>124.23400000000001</v>
      </c>
      <c r="V83" s="119">
        <v>89.988</v>
      </c>
      <c r="W83" s="375">
        <v>214.22200000000001</v>
      </c>
      <c r="X83" s="345">
        <f t="shared" si="62"/>
        <v>2.6540795734688017E-3</v>
      </c>
      <c r="Y83" s="323">
        <f t="shared" si="63"/>
        <v>1.7054360886665505E-3</v>
      </c>
      <c r="Z83" s="399">
        <f t="shared" si="64"/>
        <v>2.1812331927485106E-3</v>
      </c>
      <c r="AA83" s="323">
        <f t="shared" si="65"/>
        <v>5.8789727749812481E-3</v>
      </c>
      <c r="AB83" s="323">
        <f t="shared" si="66"/>
        <v>4.3442461187191694E-3</v>
      </c>
      <c r="AC83" s="399">
        <f t="shared" si="67"/>
        <v>5.1192677646694929E-3</v>
      </c>
      <c r="AE83" s="394">
        <f t="shared" si="68"/>
        <v>1.1807681505406549</v>
      </c>
      <c r="AF83" s="395">
        <f t="shared" si="68"/>
        <v>1.4736248934825038</v>
      </c>
      <c r="AG83" s="386">
        <f t="shared" si="68"/>
        <v>1.2948996754046731</v>
      </c>
      <c r="AI83" s="27">
        <f t="shared" si="69"/>
        <v>1.8782723376195185</v>
      </c>
      <c r="AJ83" s="28">
        <f t="shared" si="69"/>
        <v>1.864824687307771</v>
      </c>
      <c r="AK83" s="402">
        <f t="shared" si="69"/>
        <v>1.8730085476945302</v>
      </c>
      <c r="AL83" s="28">
        <f t="shared" si="69"/>
        <v>1.9151815995560215</v>
      </c>
      <c r="AM83" s="28">
        <f t="shared" si="69"/>
        <v>1.9257420445547733</v>
      </c>
      <c r="AN83" s="402">
        <f t="shared" si="69"/>
        <v>1.9196035735727661</v>
      </c>
      <c r="AO83" s="384">
        <f>(AL83-AI83)/AI83</f>
        <v>1.9650644476445312E-2</v>
      </c>
      <c r="AP83" s="385">
        <f>(AM83-AJ83)/AJ83</f>
        <v>3.2666533032093277E-2</v>
      </c>
      <c r="AQ83" s="386">
        <f>(AN83-AK83)/AK83</f>
        <v>2.4877102635537541E-2</v>
      </c>
    </row>
    <row r="84" spans="1:43" ht="19.5" customHeight="1">
      <c r="A84" s="8" t="s">
        <v>205</v>
      </c>
      <c r="B84" s="19">
        <v>313.25</v>
      </c>
      <c r="C84" s="371">
        <v>894.48</v>
      </c>
      <c r="D84" s="375">
        <v>1207.73</v>
      </c>
      <c r="E84" s="19">
        <v>221.17000000000002</v>
      </c>
      <c r="F84" s="369">
        <v>354.97</v>
      </c>
      <c r="G84" s="377">
        <v>576.1400000000001</v>
      </c>
      <c r="H84" s="345">
        <f t="shared" si="55"/>
        <v>4.3081070115902854E-3</v>
      </c>
      <c r="I84" s="323">
        <f t="shared" si="56"/>
        <v>2.1459334551428705E-2</v>
      </c>
      <c r="J84" s="399">
        <f t="shared" si="57"/>
        <v>1.0557605531254132E-2</v>
      </c>
      <c r="K84" s="323">
        <f t="shared" si="58"/>
        <v>3.0794674416318602E-3</v>
      </c>
      <c r="L84" s="323">
        <f t="shared" si="59"/>
        <v>8.2085508879512162E-3</v>
      </c>
      <c r="M84" s="399">
        <f t="shared" si="60"/>
        <v>5.0070920913339347E-3</v>
      </c>
      <c r="N84" s="394">
        <f t="shared" si="61"/>
        <v>-0.29395051875498796</v>
      </c>
      <c r="O84" s="395">
        <f t="shared" si="61"/>
        <v>-0.60315490564350238</v>
      </c>
      <c r="P84" s="386">
        <f t="shared" si="61"/>
        <v>-0.52295628989923237</v>
      </c>
      <c r="R84" s="401">
        <v>71.376999999999995</v>
      </c>
      <c r="S84" s="369">
        <v>94.823000000000008</v>
      </c>
      <c r="T84" s="374">
        <v>166.2</v>
      </c>
      <c r="U84" s="19">
        <v>66.713999999999999</v>
      </c>
      <c r="V84" s="119">
        <v>106.41600000000001</v>
      </c>
      <c r="W84" s="375">
        <v>173.13</v>
      </c>
      <c r="X84" s="345">
        <f t="shared" si="62"/>
        <v>3.3253798222771143E-3</v>
      </c>
      <c r="Y84" s="323">
        <f t="shared" si="63"/>
        <v>4.4452724438722429E-3</v>
      </c>
      <c r="Z84" s="399">
        <f t="shared" si="64"/>
        <v>3.8835844390800183E-3</v>
      </c>
      <c r="AA84" s="323">
        <f t="shared" si="65"/>
        <v>3.1570245642102723E-3</v>
      </c>
      <c r="AB84" s="323">
        <f t="shared" si="66"/>
        <v>5.1373215869851448E-3</v>
      </c>
      <c r="AC84" s="399">
        <f t="shared" si="67"/>
        <v>4.1372913524158547E-3</v>
      </c>
      <c r="AE84" s="394">
        <f t="shared" si="68"/>
        <v>-6.5329167659049794E-2</v>
      </c>
      <c r="AF84" s="395">
        <f t="shared" si="68"/>
        <v>0.12225936745304412</v>
      </c>
      <c r="AG84" s="386">
        <f t="shared" si="68"/>
        <v>4.169675090252712E-2</v>
      </c>
      <c r="AI84" s="27">
        <f t="shared" si="69"/>
        <v>2.2785953711093372</v>
      </c>
      <c r="AJ84" s="28">
        <f t="shared" si="69"/>
        <v>1.0600907790000895</v>
      </c>
      <c r="AK84" s="402">
        <f t="shared" si="69"/>
        <v>1.3761353945004262</v>
      </c>
      <c r="AL84" s="28">
        <f t="shared" si="69"/>
        <v>3.0164127142017447</v>
      </c>
      <c r="AM84" s="28">
        <f t="shared" si="69"/>
        <v>2.9978871453925686</v>
      </c>
      <c r="AN84" s="402">
        <f t="shared" si="69"/>
        <v>3.0049987850175297</v>
      </c>
      <c r="AO84" s="384">
        <f t="shared" ref="AO84:AQ97" si="95">(AL84-AI84)/AI84</f>
        <v>0.32380358199937892</v>
      </c>
      <c r="AP84" s="385">
        <f t="shared" si="95"/>
        <v>1.8279532326658559</v>
      </c>
      <c r="AQ84" s="386">
        <f t="shared" si="95"/>
        <v>1.1836505310645136</v>
      </c>
    </row>
    <row r="85" spans="1:43" ht="19.5" customHeight="1">
      <c r="A85" s="8" t="s">
        <v>204</v>
      </c>
      <c r="B85" s="19">
        <v>309.16000000000003</v>
      </c>
      <c r="C85" s="371">
        <v>161</v>
      </c>
      <c r="D85" s="375">
        <v>470.16</v>
      </c>
      <c r="E85" s="19">
        <v>404.56</v>
      </c>
      <c r="F85" s="369">
        <v>95.539999999999992</v>
      </c>
      <c r="G85" s="377">
        <v>500.1</v>
      </c>
      <c r="H85" s="345">
        <f t="shared" si="55"/>
        <v>4.2518575058364018E-3</v>
      </c>
      <c r="I85" s="323">
        <f t="shared" si="56"/>
        <v>3.8625266778240111E-3</v>
      </c>
      <c r="J85" s="399">
        <f t="shared" si="57"/>
        <v>4.109994631726001E-3</v>
      </c>
      <c r="K85" s="323">
        <f t="shared" si="58"/>
        <v>5.6329038666482131E-3</v>
      </c>
      <c r="L85" s="323">
        <f t="shared" si="59"/>
        <v>2.2093274131190213E-3</v>
      </c>
      <c r="M85" s="399">
        <f t="shared" si="60"/>
        <v>4.3462470143994522E-3</v>
      </c>
      <c r="N85" s="394">
        <f t="shared" si="61"/>
        <v>0.3085780825462543</v>
      </c>
      <c r="O85" s="395">
        <f t="shared" si="61"/>
        <v>-0.40658385093167709</v>
      </c>
      <c r="P85" s="386">
        <f t="shared" si="61"/>
        <v>6.3680449208779979E-2</v>
      </c>
      <c r="R85" s="401">
        <v>99.208000000000013</v>
      </c>
      <c r="S85" s="369">
        <v>55.884</v>
      </c>
      <c r="T85" s="374">
        <v>155.09200000000001</v>
      </c>
      <c r="U85" s="19">
        <v>136.07999999999998</v>
      </c>
      <c r="V85" s="119">
        <v>34.934999999999995</v>
      </c>
      <c r="W85" s="375">
        <v>171.01499999999999</v>
      </c>
      <c r="X85" s="345">
        <f t="shared" si="62"/>
        <v>4.6219970215681241E-3</v>
      </c>
      <c r="Y85" s="323">
        <f t="shared" si="63"/>
        <v>2.619824359631697E-3</v>
      </c>
      <c r="Z85" s="399">
        <f t="shared" si="64"/>
        <v>3.6240245356546226E-3</v>
      </c>
      <c r="AA85" s="323">
        <f t="shared" si="65"/>
        <v>6.4395464624776473E-3</v>
      </c>
      <c r="AB85" s="323">
        <f t="shared" si="66"/>
        <v>1.6865164039366824E-3</v>
      </c>
      <c r="AC85" s="399">
        <f t="shared" si="67"/>
        <v>4.0867491516975527E-3</v>
      </c>
      <c r="AE85" s="394">
        <f t="shared" si="68"/>
        <v>0.37166357551810303</v>
      </c>
      <c r="AF85" s="395">
        <f t="shared" si="68"/>
        <v>-0.37486579342924636</v>
      </c>
      <c r="AG85" s="386">
        <f t="shared" si="68"/>
        <v>0.10266809377659694</v>
      </c>
      <c r="AI85" s="27">
        <f t="shared" si="69"/>
        <v>3.2089532927933755</v>
      </c>
      <c r="AJ85" s="28">
        <f t="shared" si="69"/>
        <v>3.4710559006211179</v>
      </c>
      <c r="AK85" s="402">
        <f t="shared" si="69"/>
        <v>3.2987068232091206</v>
      </c>
      <c r="AL85" s="28">
        <f t="shared" si="69"/>
        <v>3.3636543405180936</v>
      </c>
      <c r="AM85" s="28">
        <f t="shared" si="69"/>
        <v>3.6565836298932379</v>
      </c>
      <c r="AN85" s="402">
        <f t="shared" si="69"/>
        <v>3.4196160767846431</v>
      </c>
      <c r="AO85" s="384">
        <f t="shared" si="95"/>
        <v>4.8209192720923583E-2</v>
      </c>
      <c r="AP85" s="385">
        <f t="shared" si="95"/>
        <v>5.3449939898381156E-2</v>
      </c>
      <c r="AQ85" s="386">
        <f t="shared" si="95"/>
        <v>3.6653531233762963E-2</v>
      </c>
    </row>
    <row r="86" spans="1:43" ht="19.5" customHeight="1">
      <c r="A86" s="8" t="s">
        <v>223</v>
      </c>
      <c r="B86" s="19">
        <v>494.26</v>
      </c>
      <c r="C86" s="371">
        <v>149.14000000000001</v>
      </c>
      <c r="D86" s="375">
        <v>643.4</v>
      </c>
      <c r="E86" s="19">
        <v>358.28</v>
      </c>
      <c r="F86" s="369">
        <v>91.360000000000014</v>
      </c>
      <c r="G86" s="377">
        <v>449.64</v>
      </c>
      <c r="H86" s="345">
        <f t="shared" si="55"/>
        <v>6.7975258469229515E-3</v>
      </c>
      <c r="I86" s="323">
        <f t="shared" si="56"/>
        <v>3.5779952095072861E-3</v>
      </c>
      <c r="J86" s="399">
        <f t="shared" si="57"/>
        <v>5.6244056194753034E-3</v>
      </c>
      <c r="K86" s="323">
        <f t="shared" si="58"/>
        <v>4.988522833059921E-3</v>
      </c>
      <c r="L86" s="323">
        <f t="shared" si="59"/>
        <v>2.1126664482159704E-3</v>
      </c>
      <c r="M86" s="399">
        <f t="shared" si="60"/>
        <v>3.907711472814576E-3</v>
      </c>
      <c r="N86" s="394">
        <f t="shared" si="61"/>
        <v>-0.27511835875854818</v>
      </c>
      <c r="O86" s="395">
        <f t="shared" si="61"/>
        <v>-0.3874212149658039</v>
      </c>
      <c r="P86" s="386">
        <f t="shared" si="61"/>
        <v>-0.3011501398818775</v>
      </c>
      <c r="R86" s="401">
        <v>203.63800000000003</v>
      </c>
      <c r="S86" s="369">
        <v>77.756</v>
      </c>
      <c r="T86" s="374">
        <v>281.39400000000001</v>
      </c>
      <c r="U86" s="19">
        <v>127.01999999999998</v>
      </c>
      <c r="V86" s="119">
        <v>36.846000000000004</v>
      </c>
      <c r="W86" s="375">
        <v>163.86599999999999</v>
      </c>
      <c r="X86" s="345">
        <f t="shared" si="62"/>
        <v>9.4872815647739066E-3</v>
      </c>
      <c r="Y86" s="323">
        <f t="shared" si="63"/>
        <v>3.645176846817018E-3</v>
      </c>
      <c r="Z86" s="399">
        <f t="shared" si="64"/>
        <v>6.5753150400149384E-3</v>
      </c>
      <c r="AA86" s="323">
        <f t="shared" si="65"/>
        <v>6.0108112262192148E-3</v>
      </c>
      <c r="AB86" s="323">
        <f t="shared" si="66"/>
        <v>1.7787715305410338E-3</v>
      </c>
      <c r="AC86" s="399">
        <f t="shared" si="67"/>
        <v>3.9159093441632096E-3</v>
      </c>
      <c r="AE86" s="394">
        <f t="shared" si="68"/>
        <v>-0.37624608373682733</v>
      </c>
      <c r="AF86" s="395">
        <f t="shared" si="68"/>
        <v>-0.52613303153454394</v>
      </c>
      <c r="AG86" s="386">
        <f t="shared" si="68"/>
        <v>-0.41766348962664457</v>
      </c>
      <c r="AI86" s="27">
        <f t="shared" si="69"/>
        <v>4.120058268927286</v>
      </c>
      <c r="AJ86" s="28">
        <f t="shared" si="69"/>
        <v>5.2136247820839472</v>
      </c>
      <c r="AK86" s="402">
        <f t="shared" si="69"/>
        <v>4.3735467827168168</v>
      </c>
      <c r="AL86" s="28">
        <f t="shared" si="69"/>
        <v>3.545271854415541</v>
      </c>
      <c r="AM86" s="28">
        <f t="shared" si="69"/>
        <v>4.0330560420315233</v>
      </c>
      <c r="AN86" s="402">
        <f t="shared" si="69"/>
        <v>3.6443821724045899</v>
      </c>
      <c r="AO86" s="384">
        <f t="shared" si="95"/>
        <v>-0.13950929258614553</v>
      </c>
      <c r="AP86" s="385">
        <f t="shared" si="95"/>
        <v>-0.22643914539253371</v>
      </c>
      <c r="AQ86" s="386">
        <f t="shared" si="95"/>
        <v>-0.16672157553994996</v>
      </c>
    </row>
    <row r="87" spans="1:43" ht="19.5" customHeight="1">
      <c r="A87" s="8" t="s">
        <v>216</v>
      </c>
      <c r="B87" s="19">
        <v>136.61000000000001</v>
      </c>
      <c r="C87" s="371">
        <v>41</v>
      </c>
      <c r="D87" s="375">
        <v>177.61</v>
      </c>
      <c r="E87" s="19">
        <v>277.91999999999996</v>
      </c>
      <c r="F87" s="369">
        <v>53.84</v>
      </c>
      <c r="G87" s="377">
        <v>331.76</v>
      </c>
      <c r="H87" s="345">
        <f t="shared" si="55"/>
        <v>1.8787885039213055E-3</v>
      </c>
      <c r="I87" s="323">
        <f t="shared" si="56"/>
        <v>9.8362480615394069E-4</v>
      </c>
      <c r="J87" s="399">
        <f t="shared" si="57"/>
        <v>1.5526121884908437E-3</v>
      </c>
      <c r="K87" s="323">
        <f t="shared" si="58"/>
        <v>3.8696278490678053E-3</v>
      </c>
      <c r="L87" s="323">
        <f t="shared" si="59"/>
        <v>1.2450302273637024E-3</v>
      </c>
      <c r="M87" s="399">
        <f t="shared" si="60"/>
        <v>2.8832451699603323E-3</v>
      </c>
      <c r="N87" s="394">
        <f t="shared" si="61"/>
        <v>1.0344045091867355</v>
      </c>
      <c r="O87" s="395">
        <f t="shared" si="61"/>
        <v>0.31317073170731713</v>
      </c>
      <c r="P87" s="386">
        <f t="shared" si="61"/>
        <v>0.86791284274534075</v>
      </c>
      <c r="R87" s="401">
        <v>63.627000000000002</v>
      </c>
      <c r="S87" s="369">
        <v>37.121000000000002</v>
      </c>
      <c r="T87" s="374">
        <v>100.748</v>
      </c>
      <c r="U87" s="19">
        <v>94.268999999999991</v>
      </c>
      <c r="V87" s="119">
        <v>51.170999999999999</v>
      </c>
      <c r="W87" s="375">
        <v>145.44</v>
      </c>
      <c r="X87" s="345">
        <f t="shared" si="62"/>
        <v>2.9643154230638157E-3</v>
      </c>
      <c r="Y87" s="323">
        <f t="shared" si="63"/>
        <v>1.7402208155087007E-3</v>
      </c>
      <c r="Z87" s="399">
        <f t="shared" si="64"/>
        <v>2.354171871651226E-3</v>
      </c>
      <c r="AA87" s="323">
        <f t="shared" si="65"/>
        <v>4.4609759367379874E-3</v>
      </c>
      <c r="AB87" s="323">
        <f t="shared" si="66"/>
        <v>2.4703229112879345E-3</v>
      </c>
      <c r="AC87" s="399">
        <f t="shared" si="67"/>
        <v>3.4755828238627732E-3</v>
      </c>
      <c r="AE87" s="394">
        <f t="shared" si="68"/>
        <v>0.48158800509217764</v>
      </c>
      <c r="AF87" s="395">
        <f t="shared" si="68"/>
        <v>0.37849195872955999</v>
      </c>
      <c r="AG87" s="386">
        <f t="shared" si="68"/>
        <v>0.4436018581014014</v>
      </c>
      <c r="AI87" s="27">
        <f t="shared" si="69"/>
        <v>4.6575653319669126</v>
      </c>
      <c r="AJ87" s="28">
        <f t="shared" si="69"/>
        <v>9.053902439024391</v>
      </c>
      <c r="AK87" s="402">
        <f t="shared" si="69"/>
        <v>5.6724283542593321</v>
      </c>
      <c r="AL87" s="28">
        <f t="shared" si="69"/>
        <v>3.3919473229706392</v>
      </c>
      <c r="AM87" s="28">
        <f t="shared" si="69"/>
        <v>9.5042719167904899</v>
      </c>
      <c r="AN87" s="402">
        <f t="shared" si="69"/>
        <v>4.3838919700988663</v>
      </c>
      <c r="AO87" s="384">
        <f t="shared" si="95"/>
        <v>-0.27173381773300787</v>
      </c>
      <c r="AP87" s="385">
        <f t="shared" si="95"/>
        <v>4.9743133505051197E-2</v>
      </c>
      <c r="AQ87" s="386">
        <f t="shared" si="95"/>
        <v>-0.22715780679590694</v>
      </c>
    </row>
    <row r="88" spans="1:43" ht="19.5" customHeight="1">
      <c r="A88" s="8" t="s">
        <v>217</v>
      </c>
      <c r="B88" s="19">
        <v>72.87</v>
      </c>
      <c r="C88" s="371">
        <v>44.61</v>
      </c>
      <c r="D88" s="375">
        <v>117.48</v>
      </c>
      <c r="E88" s="19">
        <v>194.51999999999998</v>
      </c>
      <c r="F88" s="369">
        <v>137.17000000000002</v>
      </c>
      <c r="G88" s="377">
        <v>331.69</v>
      </c>
      <c r="H88" s="345">
        <f t="shared" si="55"/>
        <v>1.0021764020258072E-3</v>
      </c>
      <c r="I88" s="323">
        <f t="shared" si="56"/>
        <v>1.0702317707933487E-3</v>
      </c>
      <c r="J88" s="399">
        <f t="shared" si="57"/>
        <v>1.0269741563194881E-3</v>
      </c>
      <c r="K88" s="323">
        <f t="shared" si="58"/>
        <v>2.708405329593658E-3</v>
      </c>
      <c r="L88" s="323">
        <f t="shared" si="59"/>
        <v>3.1720058745817064E-3</v>
      </c>
      <c r="M88" s="399">
        <f t="shared" si="60"/>
        <v>2.8826368170488986E-3</v>
      </c>
      <c r="N88" s="394">
        <f t="shared" si="61"/>
        <v>1.6694112803622887</v>
      </c>
      <c r="O88" s="395">
        <f t="shared" si="61"/>
        <v>2.0748711051333784</v>
      </c>
      <c r="P88" s="386">
        <f t="shared" si="61"/>
        <v>1.8233741913517192</v>
      </c>
      <c r="R88" s="401">
        <v>36.335999999999999</v>
      </c>
      <c r="S88" s="369">
        <v>41.177</v>
      </c>
      <c r="T88" s="374">
        <v>77.513000000000005</v>
      </c>
      <c r="U88" s="19">
        <v>89.463999999999999</v>
      </c>
      <c r="V88" s="119">
        <v>48.643000000000001</v>
      </c>
      <c r="W88" s="375">
        <v>138.107</v>
      </c>
      <c r="X88" s="345">
        <f t="shared" si="62"/>
        <v>1.6928562593308942E-3</v>
      </c>
      <c r="Y88" s="323">
        <f t="shared" si="63"/>
        <v>1.9303648209962492E-3</v>
      </c>
      <c r="Z88" s="399">
        <f t="shared" si="64"/>
        <v>1.8112411590036673E-3</v>
      </c>
      <c r="AA88" s="323">
        <f t="shared" si="65"/>
        <v>4.2335948318569985E-3</v>
      </c>
      <c r="AB88" s="323">
        <f t="shared" si="66"/>
        <v>2.3482815925774166E-3</v>
      </c>
      <c r="AC88" s="399">
        <f t="shared" si="67"/>
        <v>3.3003459643510453E-3</v>
      </c>
      <c r="AE88" s="394">
        <f t="shared" si="68"/>
        <v>1.4621312197269927</v>
      </c>
      <c r="AF88" s="395">
        <f t="shared" si="68"/>
        <v>0.18131481166670718</v>
      </c>
      <c r="AG88" s="386">
        <f t="shared" si="68"/>
        <v>0.78172693612684307</v>
      </c>
      <c r="AI88" s="27">
        <f t="shared" si="69"/>
        <v>4.9864141622066684</v>
      </c>
      <c r="AJ88" s="28">
        <f t="shared" si="69"/>
        <v>9.2304416050212961</v>
      </c>
      <c r="AK88" s="402">
        <f t="shared" si="69"/>
        <v>6.5979741232550229</v>
      </c>
      <c r="AL88" s="28">
        <f t="shared" si="69"/>
        <v>4.5992185893481388</v>
      </c>
      <c r="AM88" s="28">
        <f t="shared" si="69"/>
        <v>3.5461835678355325</v>
      </c>
      <c r="AN88" s="402">
        <f t="shared" si="69"/>
        <v>4.1637372245168685</v>
      </c>
      <c r="AO88" s="384">
        <f t="shared" si="95"/>
        <v>-7.7650102912266247E-2</v>
      </c>
      <c r="AP88" s="385">
        <f t="shared" si="95"/>
        <v>-0.61581647773965298</v>
      </c>
      <c r="AQ88" s="386">
        <f t="shared" si="95"/>
        <v>-0.36893701813084046</v>
      </c>
    </row>
    <row r="89" spans="1:43" ht="19.5" customHeight="1">
      <c r="A89" s="8" t="s">
        <v>225</v>
      </c>
      <c r="B89" s="19">
        <v>346.44</v>
      </c>
      <c r="C89" s="371">
        <v>2.46</v>
      </c>
      <c r="D89" s="375">
        <v>348.9</v>
      </c>
      <c r="E89" s="19">
        <v>368.25</v>
      </c>
      <c r="F89" s="369">
        <v>31.18</v>
      </c>
      <c r="G89" s="377">
        <v>399.43</v>
      </c>
      <c r="H89" s="345">
        <f t="shared" si="55"/>
        <v>4.7645669372556694E-3</v>
      </c>
      <c r="I89" s="323">
        <f t="shared" si="56"/>
        <v>5.9017488369236443E-5</v>
      </c>
      <c r="J89" s="399">
        <f t="shared" si="57"/>
        <v>3.0499768738497567E-3</v>
      </c>
      <c r="K89" s="323">
        <f t="shared" si="58"/>
        <v>5.1273404412032937E-3</v>
      </c>
      <c r="L89" s="323">
        <f t="shared" si="59"/>
        <v>7.2102604920505642E-4</v>
      </c>
      <c r="M89" s="399">
        <f t="shared" si="60"/>
        <v>3.4713486201991064E-3</v>
      </c>
      <c r="N89" s="394">
        <f t="shared" si="61"/>
        <v>6.2954624177346735E-2</v>
      </c>
      <c r="O89" s="395">
        <f t="shared" si="61"/>
        <v>11.674796747967479</v>
      </c>
      <c r="P89" s="386">
        <f t="shared" si="61"/>
        <v>0.14482659787904853</v>
      </c>
      <c r="R89" s="401">
        <v>90.051999999999992</v>
      </c>
      <c r="S89" s="369">
        <v>4.6709999999999994</v>
      </c>
      <c r="T89" s="374">
        <v>94.722999999999985</v>
      </c>
      <c r="U89" s="19">
        <v>106.65</v>
      </c>
      <c r="V89" s="119">
        <v>20.701999999999998</v>
      </c>
      <c r="W89" s="375">
        <v>127.352</v>
      </c>
      <c r="X89" s="345">
        <f t="shared" si="62"/>
        <v>4.195428551994322E-3</v>
      </c>
      <c r="Y89" s="323">
        <f t="shared" si="63"/>
        <v>2.1897501223677002E-4</v>
      </c>
      <c r="Z89" s="399">
        <f t="shared" si="64"/>
        <v>2.2133860940010621E-3</v>
      </c>
      <c r="AA89" s="323">
        <f t="shared" si="65"/>
        <v>5.0468667711878398E-3</v>
      </c>
      <c r="AB89" s="323">
        <f t="shared" si="66"/>
        <v>9.9940640029475307E-4</v>
      </c>
      <c r="AC89" s="399">
        <f t="shared" si="67"/>
        <v>3.0433334968686188E-3</v>
      </c>
      <c r="AE89" s="394">
        <f t="shared" si="68"/>
        <v>0.18431572869009033</v>
      </c>
      <c r="AF89" s="395">
        <f t="shared" si="68"/>
        <v>3.432027403125669</v>
      </c>
      <c r="AG89" s="386">
        <f t="shared" si="68"/>
        <v>0.34446755275909785</v>
      </c>
      <c r="AI89" s="27">
        <f t="shared" si="69"/>
        <v>2.599353423392218</v>
      </c>
      <c r="AJ89" s="28">
        <f t="shared" si="69"/>
        <v>18.987804878048777</v>
      </c>
      <c r="AK89" s="402">
        <f t="shared" si="69"/>
        <v>2.7149039839495552</v>
      </c>
      <c r="AL89" s="28">
        <f t="shared" si="69"/>
        <v>2.8961303462321792</v>
      </c>
      <c r="AM89" s="28">
        <f t="shared" si="69"/>
        <v>6.63951250801796</v>
      </c>
      <c r="AN89" s="402">
        <f t="shared" si="69"/>
        <v>3.1883433893297952</v>
      </c>
      <c r="AO89" s="384">
        <f t="shared" si="95"/>
        <v>0.11417336333304777</v>
      </c>
      <c r="AP89" s="385">
        <f t="shared" si="95"/>
        <v>-0.65032753650772457</v>
      </c>
      <c r="AQ89" s="386">
        <f t="shared" si="95"/>
        <v>0.17438532197794174</v>
      </c>
    </row>
    <row r="90" spans="1:43" ht="19.5" customHeight="1">
      <c r="A90" s="8" t="s">
        <v>227</v>
      </c>
      <c r="B90" s="19">
        <v>186.9</v>
      </c>
      <c r="C90" s="371">
        <v>170.17</v>
      </c>
      <c r="D90" s="375">
        <v>357.07</v>
      </c>
      <c r="E90" s="19">
        <v>95.37</v>
      </c>
      <c r="F90" s="369">
        <v>141.76000000000002</v>
      </c>
      <c r="G90" s="377">
        <v>237.13000000000002</v>
      </c>
      <c r="H90" s="345">
        <f t="shared" si="55"/>
        <v>2.5704236247924162E-3</v>
      </c>
      <c r="I90" s="323">
        <f t="shared" si="56"/>
        <v>4.0825227625174649E-3</v>
      </c>
      <c r="J90" s="399">
        <f t="shared" si="57"/>
        <v>3.1213965100187232E-3</v>
      </c>
      <c r="K90" s="323">
        <f t="shared" si="58"/>
        <v>1.3278871904346453E-3</v>
      </c>
      <c r="L90" s="323">
        <f t="shared" si="59"/>
        <v>3.2781479389130471E-3</v>
      </c>
      <c r="M90" s="399">
        <f t="shared" si="60"/>
        <v>2.060838941260832E-3</v>
      </c>
      <c r="N90" s="394">
        <f t="shared" si="61"/>
        <v>-0.48972712680577846</v>
      </c>
      <c r="O90" s="395">
        <f t="shared" si="61"/>
        <v>-0.1669506963624609</v>
      </c>
      <c r="P90" s="386">
        <f t="shared" si="61"/>
        <v>-0.3359005237068361</v>
      </c>
      <c r="R90" s="401">
        <v>76.087999999999994</v>
      </c>
      <c r="S90" s="369">
        <v>76.533000000000001</v>
      </c>
      <c r="T90" s="374">
        <v>152.62099999999998</v>
      </c>
      <c r="U90" s="19">
        <v>31.315000000000001</v>
      </c>
      <c r="V90" s="119">
        <v>64.861999999999995</v>
      </c>
      <c r="W90" s="375">
        <v>96.176999999999992</v>
      </c>
      <c r="X90" s="345">
        <f t="shared" si="62"/>
        <v>3.544860388044063E-3</v>
      </c>
      <c r="Y90" s="323">
        <f t="shared" si="63"/>
        <v>3.5878429911189729E-3</v>
      </c>
      <c r="Z90" s="399">
        <f t="shared" si="64"/>
        <v>3.5662848416175177E-3</v>
      </c>
      <c r="AA90" s="323">
        <f t="shared" si="65"/>
        <v>1.4818812277519662E-3</v>
      </c>
      <c r="AB90" s="323">
        <f t="shared" si="66"/>
        <v>3.1312674106810105E-3</v>
      </c>
      <c r="AC90" s="399">
        <f t="shared" si="67"/>
        <v>2.2983438479830163E-3</v>
      </c>
      <c r="AE90" s="394">
        <f t="shared" si="68"/>
        <v>-0.58843707286300073</v>
      </c>
      <c r="AF90" s="395">
        <f t="shared" si="68"/>
        <v>-0.15249630878183276</v>
      </c>
      <c r="AG90" s="386">
        <f t="shared" si="68"/>
        <v>-0.36983115036593911</v>
      </c>
      <c r="AI90" s="27">
        <f t="shared" si="69"/>
        <v>4.0710540395933652</v>
      </c>
      <c r="AJ90" s="28">
        <f t="shared" si="69"/>
        <v>4.4974437327378505</v>
      </c>
      <c r="AK90" s="402">
        <f t="shared" si="69"/>
        <v>4.2742599490296023</v>
      </c>
      <c r="AL90" s="28">
        <f t="shared" si="69"/>
        <v>3.283527314669183</v>
      </c>
      <c r="AM90" s="28">
        <f t="shared" si="69"/>
        <v>4.5754796839729108</v>
      </c>
      <c r="AN90" s="402">
        <f t="shared" si="69"/>
        <v>4.0558765234259679</v>
      </c>
      <c r="AO90" s="384">
        <f t="shared" si="95"/>
        <v>-0.19344541174472935</v>
      </c>
      <c r="AP90" s="385">
        <f t="shared" si="95"/>
        <v>1.7351178996864385E-2</v>
      </c>
      <c r="AQ90" s="386">
        <f t="shared" si="95"/>
        <v>-5.1092686969872889E-2</v>
      </c>
    </row>
    <row r="91" spans="1:43" ht="19.5" customHeight="1">
      <c r="A91" s="8" t="s">
        <v>233</v>
      </c>
      <c r="B91" s="19">
        <v>59.940000000000005</v>
      </c>
      <c r="C91" s="371">
        <v>47.82</v>
      </c>
      <c r="D91" s="375">
        <v>107.76</v>
      </c>
      <c r="E91" s="19">
        <v>65.040000000000006</v>
      </c>
      <c r="F91" s="369">
        <v>49.28</v>
      </c>
      <c r="G91" s="377">
        <v>114.32000000000001</v>
      </c>
      <c r="H91" s="345">
        <f t="shared" si="55"/>
        <v>8.2435094740533675E-4</v>
      </c>
      <c r="I91" s="323">
        <f t="shared" si="56"/>
        <v>1.1472423958605231E-3</v>
      </c>
      <c r="J91" s="399">
        <f t="shared" si="57"/>
        <v>9.4200489517354486E-4</v>
      </c>
      <c r="K91" s="323">
        <f t="shared" si="58"/>
        <v>9.055864828129321E-4</v>
      </c>
      <c r="L91" s="323">
        <f t="shared" si="59"/>
        <v>1.1395819020149193E-3</v>
      </c>
      <c r="M91" s="399">
        <f t="shared" si="60"/>
        <v>9.9352721192990474E-4</v>
      </c>
      <c r="N91" s="394">
        <f t="shared" si="61"/>
        <v>8.5085085085085096E-2</v>
      </c>
      <c r="O91" s="395">
        <f t="shared" si="61"/>
        <v>3.0531158511083248E-2</v>
      </c>
      <c r="P91" s="386">
        <f t="shared" si="61"/>
        <v>6.0876020786933945E-2</v>
      </c>
      <c r="R91" s="401">
        <v>31.555</v>
      </c>
      <c r="S91" s="369">
        <v>34.259</v>
      </c>
      <c r="T91" s="374">
        <v>65.813999999999993</v>
      </c>
      <c r="U91" s="19">
        <v>29.709999999999997</v>
      </c>
      <c r="V91" s="119">
        <v>63.028000000000006</v>
      </c>
      <c r="W91" s="375">
        <v>92.738</v>
      </c>
      <c r="X91" s="345">
        <f t="shared" si="62"/>
        <v>1.4701144667323416E-3</v>
      </c>
      <c r="Y91" s="323">
        <f t="shared" si="63"/>
        <v>1.6060511548318358E-3</v>
      </c>
      <c r="Z91" s="399">
        <f t="shared" si="64"/>
        <v>1.5378713975548275E-3</v>
      </c>
      <c r="AA91" s="323">
        <f t="shared" si="65"/>
        <v>1.4059297868916146E-3</v>
      </c>
      <c r="AB91" s="323">
        <f t="shared" si="66"/>
        <v>3.0427295236101688E-3</v>
      </c>
      <c r="AC91" s="399">
        <f t="shared" si="67"/>
        <v>2.2161619906448421E-3</v>
      </c>
      <c r="AE91" s="394">
        <f t="shared" si="68"/>
        <v>-5.8469339248930517E-2</v>
      </c>
      <c r="AF91" s="395">
        <f t="shared" si="68"/>
        <v>0.83975013864969805</v>
      </c>
      <c r="AG91" s="386">
        <f t="shared" si="68"/>
        <v>0.40909229039414119</v>
      </c>
      <c r="AI91" s="27">
        <f t="shared" si="69"/>
        <v>5.2644310977644304</v>
      </c>
      <c r="AJ91" s="28">
        <f t="shared" si="69"/>
        <v>7.1641572563780844</v>
      </c>
      <c r="AK91" s="402">
        <f t="shared" si="69"/>
        <v>6.1074610244988854</v>
      </c>
      <c r="AL91" s="28">
        <f t="shared" si="69"/>
        <v>4.5679581795817947</v>
      </c>
      <c r="AM91" s="28">
        <f t="shared" si="69"/>
        <v>12.789772727272728</v>
      </c>
      <c r="AN91" s="402">
        <f t="shared" si="69"/>
        <v>8.112141357592721</v>
      </c>
      <c r="AO91" s="384">
        <f t="shared" si="95"/>
        <v>-0.132297850470186</v>
      </c>
      <c r="AP91" s="385">
        <f t="shared" si="95"/>
        <v>0.78524455418483285</v>
      </c>
      <c r="AQ91" s="386">
        <f t="shared" si="95"/>
        <v>0.32823465021757037</v>
      </c>
    </row>
    <row r="92" spans="1:43" ht="19.5" customHeight="1">
      <c r="A92" s="8" t="s">
        <v>231</v>
      </c>
      <c r="B92" s="19">
        <v>11.26</v>
      </c>
      <c r="C92" s="371">
        <v>8.99</v>
      </c>
      <c r="D92" s="375">
        <v>20.25</v>
      </c>
      <c r="E92" s="19">
        <v>183.06</v>
      </c>
      <c r="F92" s="369">
        <v>40.44</v>
      </c>
      <c r="G92" s="377">
        <v>223.5</v>
      </c>
      <c r="H92" s="345">
        <f t="shared" si="55"/>
        <v>1.5485805251558377E-4</v>
      </c>
      <c r="I92" s="323">
        <f t="shared" si="56"/>
        <v>2.1567773188594944E-4</v>
      </c>
      <c r="J92" s="399">
        <f t="shared" si="57"/>
        <v>1.7701929405404866E-4</v>
      </c>
      <c r="K92" s="323">
        <f t="shared" si="58"/>
        <v>2.5488416596515275E-3</v>
      </c>
      <c r="L92" s="323">
        <f t="shared" si="59"/>
        <v>9.3516014848789221E-4</v>
      </c>
      <c r="M92" s="399">
        <f t="shared" si="60"/>
        <v>1.9423839386488251E-3</v>
      </c>
      <c r="N92" s="394">
        <f t="shared" si="61"/>
        <v>15.257548845470694</v>
      </c>
      <c r="O92" s="395">
        <f t="shared" si="61"/>
        <v>3.4983314794215792</v>
      </c>
      <c r="P92" s="386">
        <f t="shared" si="61"/>
        <v>10.037037037037036</v>
      </c>
      <c r="R92" s="401">
        <v>2.6629999999999998</v>
      </c>
      <c r="S92" s="369">
        <v>3.3939999999999997</v>
      </c>
      <c r="T92" s="374">
        <v>6.0569999999999995</v>
      </c>
      <c r="U92" s="19">
        <v>52.536000000000001</v>
      </c>
      <c r="V92" s="119">
        <v>39.39</v>
      </c>
      <c r="W92" s="375">
        <v>91.926000000000002</v>
      </c>
      <c r="X92" s="345">
        <f t="shared" si="62"/>
        <v>1.2406638646516322E-4</v>
      </c>
      <c r="Y92" s="323">
        <f t="shared" si="63"/>
        <v>1.5910965350708574E-4</v>
      </c>
      <c r="Z92" s="399">
        <f t="shared" si="64"/>
        <v>1.4153351953975735E-4</v>
      </c>
      <c r="AA92" s="323">
        <f t="shared" si="65"/>
        <v>2.4860965090588313E-3</v>
      </c>
      <c r="AB92" s="323">
        <f t="shared" si="66"/>
        <v>1.9015852626611115E-3</v>
      </c>
      <c r="AC92" s="399">
        <f t="shared" si="67"/>
        <v>2.1967576090924732E-3</v>
      </c>
      <c r="AE92" s="394">
        <f t="shared" si="68"/>
        <v>18.728126173488551</v>
      </c>
      <c r="AF92" s="395">
        <f t="shared" si="68"/>
        <v>10.605774896876843</v>
      </c>
      <c r="AG92" s="386">
        <f t="shared" si="68"/>
        <v>14.176820208023775</v>
      </c>
      <c r="AI92" s="27">
        <f t="shared" si="69"/>
        <v>2.3650088809946714</v>
      </c>
      <c r="AJ92" s="28">
        <f t="shared" si="69"/>
        <v>3.7753058954393763</v>
      </c>
      <c r="AK92" s="402">
        <f t="shared" si="69"/>
        <v>2.9911111111111111</v>
      </c>
      <c r="AL92" s="28">
        <f t="shared" si="69"/>
        <v>2.869878728285808</v>
      </c>
      <c r="AM92" s="28"/>
      <c r="AN92" s="402">
        <f t="shared" si="69"/>
        <v>4.1130201342281882</v>
      </c>
      <c r="AO92" s="384">
        <f t="shared" si="95"/>
        <v>0.21347482089741637</v>
      </c>
      <c r="AP92" s="385">
        <f t="shared" si="95"/>
        <v>-1</v>
      </c>
      <c r="AQ92" s="386">
        <f t="shared" si="95"/>
        <v>0.37508102555920114</v>
      </c>
    </row>
    <row r="93" spans="1:43" ht="19.5" customHeight="1">
      <c r="A93" s="8" t="s">
        <v>234</v>
      </c>
      <c r="B93" s="19">
        <v>15.75</v>
      </c>
      <c r="C93" s="371">
        <v>87.700000000000017</v>
      </c>
      <c r="D93" s="375">
        <v>103.45000000000002</v>
      </c>
      <c r="E93" s="19">
        <v>84.710000000000008</v>
      </c>
      <c r="F93" s="369">
        <v>102.17999999999999</v>
      </c>
      <c r="G93" s="377">
        <v>186.89</v>
      </c>
      <c r="H93" s="345">
        <f t="shared" si="55"/>
        <v>2.1660873242632721E-4</v>
      </c>
      <c r="I93" s="323">
        <f t="shared" si="56"/>
        <v>2.1039974512122102E-3</v>
      </c>
      <c r="J93" s="399">
        <f t="shared" si="57"/>
        <v>9.0432819604401656E-4</v>
      </c>
      <c r="K93" s="323">
        <f t="shared" si="58"/>
        <v>1.1794623456193648E-3</v>
      </c>
      <c r="L93" s="323">
        <f t="shared" si="59"/>
        <v>2.362874974591811E-3</v>
      </c>
      <c r="M93" s="399">
        <f t="shared" si="60"/>
        <v>1.6242153659690331E-3</v>
      </c>
      <c r="N93" s="394">
        <f t="shared" si="61"/>
        <v>4.3784126984126992</v>
      </c>
      <c r="O93" s="395">
        <f t="shared" si="61"/>
        <v>0.16510832383124258</v>
      </c>
      <c r="P93" s="386">
        <f t="shared" si="61"/>
        <v>0.80657322377960328</v>
      </c>
      <c r="R93" s="401">
        <v>5.75</v>
      </c>
      <c r="S93" s="369">
        <v>37.314</v>
      </c>
      <c r="T93" s="374">
        <v>43.064</v>
      </c>
      <c r="U93" s="19">
        <v>32.871000000000002</v>
      </c>
      <c r="V93" s="119">
        <v>42.454999999999998</v>
      </c>
      <c r="W93" s="375">
        <v>75.325999999999993</v>
      </c>
      <c r="X93" s="345">
        <f t="shared" si="62"/>
        <v>2.6788648973889923E-4</v>
      </c>
      <c r="Y93" s="323">
        <f t="shared" si="63"/>
        <v>1.7492685948625214E-3</v>
      </c>
      <c r="Z93" s="399">
        <f t="shared" si="64"/>
        <v>1.0062736479214316E-3</v>
      </c>
      <c r="AA93" s="323">
        <f t="shared" si="65"/>
        <v>1.5555139018820017E-3</v>
      </c>
      <c r="AB93" s="323">
        <f t="shared" si="66"/>
        <v>2.0495507064299946E-3</v>
      </c>
      <c r="AC93" s="399">
        <f t="shared" si="67"/>
        <v>1.8000670502632511E-3</v>
      </c>
      <c r="AE93" s="394">
        <f t="shared" si="68"/>
        <v>4.7166956521739136</v>
      </c>
      <c r="AF93" s="395">
        <f t="shared" si="68"/>
        <v>0.13777670579407189</v>
      </c>
      <c r="AG93" s="386">
        <f t="shared" si="68"/>
        <v>0.74916403492476302</v>
      </c>
      <c r="AI93" s="27">
        <f t="shared" si="69"/>
        <v>3.6507936507936507</v>
      </c>
      <c r="AJ93" s="28">
        <f t="shared" si="69"/>
        <v>4.2547320410490297</v>
      </c>
      <c r="AK93" s="402">
        <f t="shared" si="69"/>
        <v>4.1627839536007727</v>
      </c>
      <c r="AL93" s="28">
        <f t="shared" si="69"/>
        <v>3.8804155353559198</v>
      </c>
      <c r="AM93" s="28">
        <f t="shared" si="69"/>
        <v>4.154922685457036</v>
      </c>
      <c r="AN93" s="402">
        <f t="shared" si="69"/>
        <v>4.0304992241425435</v>
      </c>
      <c r="AO93" s="384">
        <f t="shared" si="95"/>
        <v>6.2896429249665001E-2</v>
      </c>
      <c r="AP93" s="385">
        <f t="shared" si="95"/>
        <v>-2.3458435132705811E-2</v>
      </c>
      <c r="AQ93" s="386">
        <f t="shared" si="95"/>
        <v>-3.1777947386340828E-2</v>
      </c>
    </row>
    <row r="94" spans="1:43" ht="19.5" customHeight="1">
      <c r="A94" s="8" t="s">
        <v>232</v>
      </c>
      <c r="B94" s="19">
        <v>35.24</v>
      </c>
      <c r="C94" s="371">
        <v>18.3</v>
      </c>
      <c r="D94" s="375">
        <v>53.540000000000006</v>
      </c>
      <c r="E94" s="19">
        <v>159.91</v>
      </c>
      <c r="F94" s="369">
        <v>8.19</v>
      </c>
      <c r="G94" s="377">
        <v>168.1</v>
      </c>
      <c r="H94" s="345">
        <f t="shared" si="55"/>
        <v>4.8465344321928705E-4</v>
      </c>
      <c r="I94" s="323">
        <f t="shared" si="56"/>
        <v>4.3903253542968573E-4</v>
      </c>
      <c r="J94" s="399">
        <f t="shared" si="57"/>
        <v>4.6803027178537115E-4</v>
      </c>
      <c r="K94" s="323">
        <f t="shared" si="58"/>
        <v>2.2265119075432958E-3</v>
      </c>
      <c r="L94" s="323">
        <f t="shared" si="59"/>
        <v>1.8939074223827491E-4</v>
      </c>
      <c r="M94" s="399">
        <f t="shared" si="60"/>
        <v>1.46091606302849E-3</v>
      </c>
      <c r="N94" s="394">
        <f t="shared" si="61"/>
        <v>3.5377412031782058</v>
      </c>
      <c r="O94" s="395">
        <f t="shared" si="61"/>
        <v>-0.55245901639344264</v>
      </c>
      <c r="P94" s="386">
        <f t="shared" si="61"/>
        <v>2.1397086290623828</v>
      </c>
      <c r="R94" s="401">
        <v>19.865000000000002</v>
      </c>
      <c r="S94" s="369">
        <v>12.904</v>
      </c>
      <c r="T94" s="374">
        <v>32.769000000000005</v>
      </c>
      <c r="U94" s="19">
        <v>49.963000000000001</v>
      </c>
      <c r="V94" s="119">
        <v>10.505000000000001</v>
      </c>
      <c r="W94" s="375">
        <v>60.468000000000004</v>
      </c>
      <c r="X94" s="345">
        <f t="shared" si="62"/>
        <v>9.2548958585447533E-4</v>
      </c>
      <c r="Y94" s="323">
        <f t="shared" si="63"/>
        <v>6.0493546519016928E-4</v>
      </c>
      <c r="Z94" s="399">
        <f t="shared" si="64"/>
        <v>7.6571106187853883E-4</v>
      </c>
      <c r="AA94" s="323">
        <f t="shared" si="65"/>
        <v>2.3643375948322366E-3</v>
      </c>
      <c r="AB94" s="323">
        <f t="shared" si="66"/>
        <v>5.0713767921439388E-4</v>
      </c>
      <c r="AC94" s="399">
        <f t="shared" si="67"/>
        <v>1.4450051030894815E-3</v>
      </c>
      <c r="AE94" s="394">
        <f t="shared" si="68"/>
        <v>1.5151271079788571</v>
      </c>
      <c r="AF94" s="395">
        <f t="shared" si="68"/>
        <v>-0.18591134531928077</v>
      </c>
      <c r="AG94" s="386">
        <f t="shared" si="68"/>
        <v>0.84528060056760945</v>
      </c>
      <c r="AI94" s="27">
        <f t="shared" si="69"/>
        <v>5.6370601589103302</v>
      </c>
      <c r="AJ94" s="28">
        <f t="shared" si="69"/>
        <v>7.051366120218578</v>
      </c>
      <c r="AK94" s="402">
        <f t="shared" si="69"/>
        <v>6.1204706761299965</v>
      </c>
      <c r="AL94" s="28">
        <f t="shared" si="69"/>
        <v>3.1244450003126762</v>
      </c>
      <c r="AM94" s="28">
        <f t="shared" si="69"/>
        <v>12.826617826617827</v>
      </c>
      <c r="AN94" s="402">
        <f t="shared" si="69"/>
        <v>3.597144556811422</v>
      </c>
      <c r="AO94" s="384">
        <f t="shared" si="95"/>
        <v>-0.44573147842427036</v>
      </c>
      <c r="AP94" s="385">
        <f t="shared" si="95"/>
        <v>0.81902593170417137</v>
      </c>
      <c r="AQ94" s="386">
        <f t="shared" si="95"/>
        <v>-0.41227648212736573</v>
      </c>
    </row>
    <row r="95" spans="1:43" ht="19.5" customHeight="1">
      <c r="A95" s="8" t="s">
        <v>235</v>
      </c>
      <c r="B95" s="19">
        <v>260.7</v>
      </c>
      <c r="C95" s="371">
        <v>94.69</v>
      </c>
      <c r="D95" s="375">
        <v>355.39</v>
      </c>
      <c r="E95" s="19">
        <v>78.03</v>
      </c>
      <c r="F95" s="369">
        <v>189.04999999999998</v>
      </c>
      <c r="G95" s="377">
        <v>267.08</v>
      </c>
      <c r="H95" s="345">
        <f t="shared" si="55"/>
        <v>3.5853902567329204E-3</v>
      </c>
      <c r="I95" s="323">
        <f t="shared" si="56"/>
        <v>2.2716934852369912E-3</v>
      </c>
      <c r="J95" s="399">
        <f t="shared" si="57"/>
        <v>3.1067104648823873E-3</v>
      </c>
      <c r="K95" s="323">
        <f t="shared" si="58"/>
        <v>1.0864531558101643E-3</v>
      </c>
      <c r="L95" s="323">
        <f t="shared" si="59"/>
        <v>4.3717118217516324E-3</v>
      </c>
      <c r="M95" s="399">
        <f t="shared" si="60"/>
        <v>2.3211270797956519E-3</v>
      </c>
      <c r="N95" s="394">
        <f t="shared" ref="N95" si="96">(E95-B95)/B95</f>
        <v>-0.7006904487917146</v>
      </c>
      <c r="O95" s="395">
        <f t="shared" ref="O95" si="97">(F95-C95)/C95</f>
        <v>0.99651494349984149</v>
      </c>
      <c r="P95" s="386">
        <f t="shared" ref="P95" si="98">(G95-D95)/D95</f>
        <v>-0.24848757702805371</v>
      </c>
      <c r="R95" s="401">
        <v>72.719000000000008</v>
      </c>
      <c r="S95" s="369">
        <v>24.702000000000002</v>
      </c>
      <c r="T95" s="374">
        <v>97.421000000000006</v>
      </c>
      <c r="U95" s="19">
        <v>27.530999999999999</v>
      </c>
      <c r="V95" s="119">
        <v>30.208999999999996</v>
      </c>
      <c r="W95" s="375">
        <v>57.739999999999995</v>
      </c>
      <c r="X95" s="345">
        <f t="shared" si="62"/>
        <v>3.3879021995344371E-3</v>
      </c>
      <c r="Y95" s="323">
        <f t="shared" si="63"/>
        <v>1.158021997917511E-3</v>
      </c>
      <c r="Z95" s="399">
        <f t="shared" si="64"/>
        <v>2.2764300820674759E-3</v>
      </c>
      <c r="AA95" s="323">
        <f t="shared" si="65"/>
        <v>1.3028156500475613E-3</v>
      </c>
      <c r="AB95" s="323">
        <f t="shared" si="66"/>
        <v>1.4583647930878272E-3</v>
      </c>
      <c r="AC95" s="399">
        <f t="shared" si="67"/>
        <v>1.3798140281204381E-3</v>
      </c>
      <c r="AE95" s="394">
        <f t="shared" ref="AE95" si="99">(U95-R95)/R95</f>
        <v>-0.62140568489665704</v>
      </c>
      <c r="AF95" s="395">
        <f t="shared" ref="AF95" si="100">(V95-S95)/S95</f>
        <v>0.22293741397457673</v>
      </c>
      <c r="AG95" s="386">
        <f t="shared" ref="AG95" si="101">(W95-T95)/T95</f>
        <v>-0.407314644686464</v>
      </c>
      <c r="AI95" s="27">
        <f t="shared" ref="AI95" si="102">(R95/B95)*10</f>
        <v>2.7893747602608365</v>
      </c>
      <c r="AJ95" s="28">
        <f t="shared" ref="AJ95" si="103">(S95/C95)*10</f>
        <v>2.6087232020276696</v>
      </c>
      <c r="AK95" s="402">
        <f t="shared" ref="AK95" si="104">(T95/D95)*10</f>
        <v>2.7412420158136137</v>
      </c>
      <c r="AL95" s="28">
        <f t="shared" si="69"/>
        <v>3.5282583621683967</v>
      </c>
      <c r="AM95" s="28"/>
      <c r="AN95" s="402">
        <f t="shared" si="69"/>
        <v>2.1618990564624831</v>
      </c>
      <c r="AO95" s="384">
        <f t="shared" ref="AO95" si="105">(AL95-AI95)/AI95</f>
        <v>0.26489219463592861</v>
      </c>
      <c r="AP95" s="385">
        <f t="shared" ref="AP95" si="106">(AM95-AJ95)/AJ95</f>
        <v>-1</v>
      </c>
      <c r="AQ95" s="386">
        <f t="shared" ref="AQ95" si="107">(AN95-AK95)/AK95</f>
        <v>-0.2113432363903042</v>
      </c>
    </row>
    <row r="96" spans="1:43" ht="19.5" customHeight="1" thickBot="1">
      <c r="A96" s="8" t="s">
        <v>17</v>
      </c>
      <c r="B96" s="19">
        <f t="shared" ref="B96:G96" si="108">B97-SUM(B69:B95)</f>
        <v>992.08999999999651</v>
      </c>
      <c r="C96" s="371">
        <f t="shared" si="108"/>
        <v>757.39000000000669</v>
      </c>
      <c r="D96" s="376">
        <f t="shared" si="108"/>
        <v>1749.480000000025</v>
      </c>
      <c r="E96" s="21">
        <f t="shared" si="108"/>
        <v>991.76000000000931</v>
      </c>
      <c r="F96" s="119">
        <f t="shared" si="108"/>
        <v>544.79999999996653</v>
      </c>
      <c r="G96" s="375">
        <f t="shared" si="108"/>
        <v>1536.5599999999977</v>
      </c>
      <c r="H96" s="345">
        <f t="shared" si="55"/>
        <v>1.3644149673195822E-2</v>
      </c>
      <c r="I96" s="323">
        <f t="shared" si="56"/>
        <v>1.8170429071535116E-2</v>
      </c>
      <c r="J96" s="399">
        <f t="shared" si="57"/>
        <v>1.5293418003045999E-2</v>
      </c>
      <c r="K96" s="323">
        <f t="shared" si="58"/>
        <v>1.3808801509756488E-2</v>
      </c>
      <c r="L96" s="323">
        <f t="shared" si="59"/>
        <v>1.2598299923248577E-2</v>
      </c>
      <c r="M96" s="399">
        <f t="shared" si="60"/>
        <v>1.3353867851320958E-2</v>
      </c>
      <c r="N96" s="396">
        <f t="shared" si="61"/>
        <v>-3.3263111208377814E-4</v>
      </c>
      <c r="O96" s="397">
        <f t="shared" si="61"/>
        <v>-0.28068762460560381</v>
      </c>
      <c r="P96" s="388">
        <f t="shared" si="61"/>
        <v>-0.12170473512130708</v>
      </c>
      <c r="R96" s="19">
        <f t="shared" ref="R96:W96" si="109">R97-SUM(R69:R95)</f>
        <v>387.75900000000183</v>
      </c>
      <c r="S96" s="119">
        <f t="shared" si="109"/>
        <v>467.67400000000271</v>
      </c>
      <c r="T96" s="375">
        <f t="shared" si="109"/>
        <v>855.43300000001909</v>
      </c>
      <c r="U96" s="119">
        <f t="shared" si="109"/>
        <v>356.87399999998888</v>
      </c>
      <c r="V96" s="123">
        <f t="shared" si="109"/>
        <v>256.51199999998789</v>
      </c>
      <c r="W96" s="376">
        <f t="shared" si="109"/>
        <v>613.38599999997678</v>
      </c>
      <c r="X96" s="345">
        <f t="shared" si="62"/>
        <v>1.8065286499941966E-2</v>
      </c>
      <c r="Y96" s="323">
        <f t="shared" si="63"/>
        <v>2.1924410163309739E-2</v>
      </c>
      <c r="Z96" s="399">
        <f t="shared" si="64"/>
        <v>1.9988846495039781E-2</v>
      </c>
      <c r="AA96" s="323">
        <f t="shared" si="65"/>
        <v>1.6887909349281135E-2</v>
      </c>
      <c r="AB96" s="323">
        <f t="shared" si="66"/>
        <v>1.2383331782069155E-2</v>
      </c>
      <c r="AC96" s="399">
        <f t="shared" si="67"/>
        <v>1.4658098501085055E-2</v>
      </c>
      <c r="AE96" s="396">
        <f t="shared" si="68"/>
        <v>-7.9649988781724745E-2</v>
      </c>
      <c r="AF96" s="397">
        <f t="shared" si="68"/>
        <v>-0.45151537181886015</v>
      </c>
      <c r="AG96" s="388">
        <f t="shared" si="68"/>
        <v>-0.28295260996482124</v>
      </c>
      <c r="AI96" s="27">
        <f t="shared" si="69"/>
        <v>3.908506284712105</v>
      </c>
      <c r="AJ96" s="28">
        <f t="shared" si="69"/>
        <v>6.1748108636237422</v>
      </c>
      <c r="AK96" s="402">
        <f t="shared" si="69"/>
        <v>4.8896414934723857</v>
      </c>
      <c r="AL96" s="28">
        <f t="shared" si="69"/>
        <v>3.5983907396949415</v>
      </c>
      <c r="AM96" s="28">
        <f t="shared" si="69"/>
        <v>4.7083700440529306</v>
      </c>
      <c r="AN96" s="402">
        <f t="shared" si="69"/>
        <v>3.9919430415992716</v>
      </c>
      <c r="AO96" s="387">
        <f t="shared" si="95"/>
        <v>-7.9343749869397032E-2</v>
      </c>
      <c r="AP96" s="385">
        <f t="shared" si="95"/>
        <v>-0.23748756876258684</v>
      </c>
      <c r="AQ96" s="386">
        <f t="shared" si="95"/>
        <v>-0.18359187541081101</v>
      </c>
    </row>
    <row r="97" spans="1:43" ht="25.5" customHeight="1" thickBot="1">
      <c r="A97" s="12" t="s">
        <v>18</v>
      </c>
      <c r="B97" s="17">
        <v>72711.750000000015</v>
      </c>
      <c r="C97" s="372">
        <v>41682.559999999998</v>
      </c>
      <c r="D97" s="18">
        <v>114394.31000000001</v>
      </c>
      <c r="E97" s="17">
        <v>71820.86</v>
      </c>
      <c r="F97" s="373">
        <v>43243.929999999978</v>
      </c>
      <c r="G97" s="378">
        <v>115064.79000000002</v>
      </c>
      <c r="H97" s="334">
        <f t="shared" ref="H97:M97" si="110">SUM(H69:H96)</f>
        <v>0.99999999999999956</v>
      </c>
      <c r="I97" s="338">
        <f t="shared" si="110"/>
        <v>1.0000000000000004</v>
      </c>
      <c r="J97" s="335">
        <f t="shared" si="110"/>
        <v>1.0000000000000002</v>
      </c>
      <c r="K97" s="338">
        <f t="shared" si="110"/>
        <v>1</v>
      </c>
      <c r="L97" s="338">
        <f t="shared" si="110"/>
        <v>0.99999999999999967</v>
      </c>
      <c r="M97" s="335">
        <f t="shared" si="110"/>
        <v>0.99999999999999989</v>
      </c>
      <c r="N97" s="389">
        <f t="shared" si="61"/>
        <v>-1.2252352611510709E-2</v>
      </c>
      <c r="O97" s="390">
        <f t="shared" si="61"/>
        <v>3.7458591794745352E-2</v>
      </c>
      <c r="P97" s="391">
        <f t="shared" si="61"/>
        <v>5.8611306803634765E-3</v>
      </c>
      <c r="R97" s="17">
        <v>21464.314999999999</v>
      </c>
      <c r="S97" s="372">
        <v>21331.200999999994</v>
      </c>
      <c r="T97" s="18">
        <v>42795.516000000011</v>
      </c>
      <c r="U97" s="17">
        <v>21131.922999999992</v>
      </c>
      <c r="V97" s="373">
        <v>20714.295999999995</v>
      </c>
      <c r="W97" s="378">
        <v>41846.21899999999</v>
      </c>
      <c r="X97" s="334">
        <f t="shared" ref="X97:AC97" si="111">SUM(X69:X96)</f>
        <v>0.99999999999999967</v>
      </c>
      <c r="Y97" s="338">
        <f t="shared" si="111"/>
        <v>1.0000000000000007</v>
      </c>
      <c r="Z97" s="335">
        <f t="shared" si="111"/>
        <v>0.99999999999999978</v>
      </c>
      <c r="AA97" s="338">
        <f t="shared" si="111"/>
        <v>1</v>
      </c>
      <c r="AB97" s="338">
        <f t="shared" si="111"/>
        <v>0.99999999999999967</v>
      </c>
      <c r="AC97" s="335">
        <f t="shared" si="111"/>
        <v>0.99999999999999978</v>
      </c>
      <c r="AE97" s="389">
        <f t="shared" si="68"/>
        <v>-1.5485795843007667E-2</v>
      </c>
      <c r="AF97" s="390">
        <f t="shared" si="68"/>
        <v>-2.8920312550615366E-2</v>
      </c>
      <c r="AG97" s="391">
        <f t="shared" si="68"/>
        <v>-2.2182160392692083E-2</v>
      </c>
      <c r="AI97" s="403">
        <f t="shared" si="69"/>
        <v>2.9519733743170802</v>
      </c>
      <c r="AJ97" s="404">
        <f t="shared" si="69"/>
        <v>5.1175362069892048</v>
      </c>
      <c r="AK97" s="405">
        <f t="shared" si="69"/>
        <v>3.7410528548141952</v>
      </c>
      <c r="AL97" s="404">
        <f t="shared" si="69"/>
        <v>2.9423099361383298</v>
      </c>
      <c r="AM97" s="404">
        <f t="shared" si="69"/>
        <v>4.7901048771469217</v>
      </c>
      <c r="AN97" s="405">
        <f t="shared" si="69"/>
        <v>3.6367527373056503</v>
      </c>
      <c r="AO97" s="389">
        <f t="shared" si="95"/>
        <v>-3.2735519442095053E-3</v>
      </c>
      <c r="AP97" s="390">
        <f t="shared" si="95"/>
        <v>-6.3982220466774264E-2</v>
      </c>
      <c r="AQ97" s="391">
        <f t="shared" si="95"/>
        <v>-2.7879883432901983E-2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5DA5244-D771-4F31-8267-CCD88FF775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24D1182-A867-4AA5-A7B2-43D62955C8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2" id="{FA2B7057-E155-46EF-9C3F-3B7E3BF4CA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07664628-0E42-4BB7-98A2-226677FEF9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0362FB69-5D9C-49C8-9922-353357F011F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74" id="{9BC3CD7D-D584-422D-ACFE-AD037705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FE217F6-D74A-4EC6-A9B9-4147D2A234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8FB5C095-60B9-4595-9C6F-6E74D278F9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76" id="{62923738-A9C5-4ED5-AD27-7977E580D4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00E7C8BE-CE44-48C7-BEF7-AD1CD6E60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2C3630B4-9258-4547-89E4-59291BF9FC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8" id="{5C733088-322F-44A6-B4B8-EC594A6887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496-591F-4C61-8F69-E482972D4A5C}">
  <sheetPr>
    <pageSetUpPr fitToPage="1"/>
  </sheetPr>
  <dimension ref="A1:AG57"/>
  <sheetViews>
    <sheetView showGridLines="0" topLeftCell="A29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148</v>
      </c>
      <c r="B1" s="4"/>
    </row>
    <row r="3" spans="1:33">
      <c r="A3" s="1" t="s">
        <v>134</v>
      </c>
    </row>
    <row r="4" spans="1:33" ht="15.75" thickBot="1"/>
    <row r="5" spans="1:33" ht="21.75" customHeight="1">
      <c r="A5" s="457" t="s">
        <v>16</v>
      </c>
      <c r="B5" s="445"/>
      <c r="C5" s="445"/>
      <c r="D5" s="445"/>
      <c r="E5" s="431" t="s">
        <v>171</v>
      </c>
      <c r="F5" s="493"/>
      <c r="G5" s="493"/>
      <c r="H5" s="493"/>
      <c r="I5" s="493"/>
      <c r="J5" s="432"/>
      <c r="L5" s="494" t="s">
        <v>130</v>
      </c>
      <c r="M5" s="493"/>
      <c r="N5" s="493"/>
      <c r="O5" s="493"/>
      <c r="P5" s="493"/>
      <c r="Q5" s="432"/>
      <c r="S5" s="487" t="s">
        <v>156</v>
      </c>
      <c r="T5" s="487"/>
      <c r="U5" s="487"/>
    </row>
    <row r="6" spans="1:33" ht="18.75" customHeight="1">
      <c r="A6" s="471"/>
      <c r="B6" s="446"/>
      <c r="C6" s="446"/>
      <c r="D6" s="446"/>
      <c r="E6" s="495">
        <v>2025</v>
      </c>
      <c r="F6" s="489"/>
      <c r="G6" s="490"/>
      <c r="H6" s="496">
        <v>2026</v>
      </c>
      <c r="I6" s="497"/>
      <c r="J6" s="498"/>
      <c r="L6" s="488">
        <f>E6</f>
        <v>2025</v>
      </c>
      <c r="M6" s="489"/>
      <c r="N6" s="490"/>
      <c r="O6" s="495">
        <f>H6</f>
        <v>2026</v>
      </c>
      <c r="P6" s="489"/>
      <c r="Q6" s="499"/>
      <c r="S6" s="491" t="s">
        <v>129</v>
      </c>
      <c r="T6" s="492" t="s">
        <v>128</v>
      </c>
      <c r="U6" s="446" t="s">
        <v>12</v>
      </c>
    </row>
    <row r="7" spans="1:33" ht="18.75" customHeight="1" thickBot="1">
      <c r="A7" s="458"/>
      <c r="B7" s="481"/>
      <c r="C7" s="481"/>
      <c r="D7" s="48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8"/>
      <c r="T7" s="436"/>
      <c r="U7" s="481"/>
    </row>
    <row r="8" spans="1:33" ht="24" customHeight="1" thickBot="1">
      <c r="A8" s="12" t="s">
        <v>20</v>
      </c>
      <c r="B8" s="13"/>
      <c r="C8" s="13"/>
      <c r="D8" s="13"/>
      <c r="E8" s="17">
        <v>21018.55</v>
      </c>
      <c r="F8" s="340">
        <v>56382.900000000009</v>
      </c>
      <c r="G8" s="162">
        <v>77401.450000000012</v>
      </c>
      <c r="H8" s="17">
        <v>17575.420000000006</v>
      </c>
      <c r="I8" s="340">
        <v>50177.650000000009</v>
      </c>
      <c r="J8" s="18">
        <v>67753.070000000007</v>
      </c>
      <c r="L8" s="334">
        <f t="shared" ref="L8:Q8" si="0">E8/E16</f>
        <v>0.54627434428261845</v>
      </c>
      <c r="M8" s="343">
        <f t="shared" si="0"/>
        <v>0.3973292504062409</v>
      </c>
      <c r="N8" s="338">
        <f t="shared" si="0"/>
        <v>0.42910000842106855</v>
      </c>
      <c r="O8" s="334">
        <f t="shared" si="0"/>
        <v>0.49257069797071329</v>
      </c>
      <c r="P8" s="343">
        <f t="shared" si="0"/>
        <v>0.36454597479313156</v>
      </c>
      <c r="Q8" s="335">
        <f t="shared" si="0"/>
        <v>0.39090134823987555</v>
      </c>
      <c r="S8" s="325">
        <f t="shared" ref="S8:U19" si="1">(H8-E8)/E8</f>
        <v>-0.16381386917746438</v>
      </c>
      <c r="T8" s="329">
        <f t="shared" si="1"/>
        <v>-0.11005553102093009</v>
      </c>
      <c r="U8" s="164">
        <f t="shared" si="1"/>
        <v>-0.12465373710699222</v>
      </c>
    </row>
    <row r="9" spans="1:33" s="3" customFormat="1" ht="24" customHeight="1">
      <c r="A9" s="46"/>
      <c r="B9" s="177" t="s">
        <v>33</v>
      </c>
      <c r="C9" s="177"/>
      <c r="D9" s="178"/>
      <c r="E9" s="39">
        <v>18396.25</v>
      </c>
      <c r="F9" s="153">
        <v>38643.150000000009</v>
      </c>
      <c r="G9" s="112">
        <v>57039.400000000009</v>
      </c>
      <c r="H9" s="39">
        <v>15849.290000000003</v>
      </c>
      <c r="I9" s="153">
        <v>36065.58</v>
      </c>
      <c r="J9" s="20">
        <v>51914.87</v>
      </c>
      <c r="K9"/>
      <c r="L9" s="345">
        <f t="shared" ref="L9:Q9" si="2">E9/E8</f>
        <v>0.87523877717539988</v>
      </c>
      <c r="M9" s="346">
        <f t="shared" si="2"/>
        <v>0.68537003240344152</v>
      </c>
      <c r="N9" s="347">
        <f t="shared" si="2"/>
        <v>0.73692934693083911</v>
      </c>
      <c r="O9" s="345">
        <f t="shared" si="2"/>
        <v>0.90178726881064564</v>
      </c>
      <c r="P9" s="346">
        <f t="shared" si="2"/>
        <v>0.71875785334705777</v>
      </c>
      <c r="Q9" s="347">
        <f t="shared" si="2"/>
        <v>0.76623642293994942</v>
      </c>
      <c r="R9"/>
      <c r="S9" s="326">
        <f t="shared" si="1"/>
        <v>-0.13844995583338982</v>
      </c>
      <c r="T9" s="330">
        <f t="shared" si="1"/>
        <v>-6.6701860484976158E-2</v>
      </c>
      <c r="U9" s="209">
        <f t="shared" si="1"/>
        <v>-8.9841933821183342E-2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2622.2999999999993</v>
      </c>
      <c r="F10" s="154">
        <v>16836.91</v>
      </c>
      <c r="G10" s="119">
        <v>19459.21</v>
      </c>
      <c r="H10" s="19">
        <v>1725.23</v>
      </c>
      <c r="I10" s="154">
        <v>13464.170000000006</v>
      </c>
      <c r="J10" s="20">
        <v>15189.400000000005</v>
      </c>
      <c r="L10" s="345">
        <f t="shared" ref="L10:Q10" si="3">E10/E8</f>
        <v>0.12476122282460014</v>
      </c>
      <c r="M10" s="346">
        <f t="shared" si="3"/>
        <v>0.29861731127700059</v>
      </c>
      <c r="N10" s="347">
        <f t="shared" si="3"/>
        <v>0.2514062721047215</v>
      </c>
      <c r="O10" s="345">
        <f t="shared" si="3"/>
        <v>9.8161523309258009E-2</v>
      </c>
      <c r="P10" s="346">
        <f t="shared" si="3"/>
        <v>0.26833002342676476</v>
      </c>
      <c r="Q10" s="347">
        <f t="shared" si="3"/>
        <v>0.22418762721748259</v>
      </c>
      <c r="S10" s="326">
        <f t="shared" si="1"/>
        <v>-0.34209281928078383</v>
      </c>
      <c r="T10" s="330">
        <f t="shared" si="1"/>
        <v>-0.20031822941382915</v>
      </c>
      <c r="U10" s="209">
        <f t="shared" si="1"/>
        <v>-0.21942360455537477</v>
      </c>
    </row>
    <row r="11" spans="1:33" ht="24" customHeight="1" thickBot="1">
      <c r="A11" s="8"/>
      <c r="B11" t="s">
        <v>36</v>
      </c>
      <c r="E11" s="19"/>
      <c r="F11" s="154">
        <v>902.83999999999992</v>
      </c>
      <c r="G11" s="119">
        <v>902.83999999999992</v>
      </c>
      <c r="H11" s="19">
        <v>0.9</v>
      </c>
      <c r="I11" s="154">
        <v>647.9</v>
      </c>
      <c r="J11" s="20">
        <v>648.79999999999995</v>
      </c>
      <c r="L11" s="345">
        <f t="shared" ref="L11:Q11" si="4">E11/E8</f>
        <v>0</v>
      </c>
      <c r="M11" s="346">
        <f t="shared" si="4"/>
        <v>1.6012656319557877E-2</v>
      </c>
      <c r="N11" s="347">
        <f t="shared" si="4"/>
        <v>1.1664380964439294E-2</v>
      </c>
      <c r="O11" s="345">
        <f t="shared" si="4"/>
        <v>5.1207880096179765E-5</v>
      </c>
      <c r="P11" s="346">
        <f t="shared" si="4"/>
        <v>1.2912123226177389E-2</v>
      </c>
      <c r="Q11" s="347">
        <f t="shared" si="4"/>
        <v>9.5759498425680174E-3</v>
      </c>
      <c r="S11" s="326"/>
      <c r="T11" s="330">
        <f t="shared" si="1"/>
        <v>-0.28237561472686185</v>
      </c>
      <c r="U11" s="209">
        <f t="shared" si="1"/>
        <v>-0.28137876035620929</v>
      </c>
    </row>
    <row r="12" spans="1:33" ht="24" customHeight="1" thickBot="1">
      <c r="A12" s="12" t="s">
        <v>21</v>
      </c>
      <c r="B12" s="13"/>
      <c r="C12" s="13"/>
      <c r="D12" s="13"/>
      <c r="E12" s="17">
        <v>17457.629999999997</v>
      </c>
      <c r="F12" s="340">
        <v>85521.830000000016</v>
      </c>
      <c r="G12" s="162">
        <v>102979.45999999999</v>
      </c>
      <c r="H12" s="17">
        <v>18105.589999999997</v>
      </c>
      <c r="I12" s="340">
        <v>87466.58</v>
      </c>
      <c r="J12" s="18">
        <v>105572.17</v>
      </c>
      <c r="L12" s="334">
        <f t="shared" ref="L12:Q12" si="5">E12/E16</f>
        <v>0.45372565571738144</v>
      </c>
      <c r="M12" s="343">
        <f t="shared" si="5"/>
        <v>0.60267074959375921</v>
      </c>
      <c r="N12" s="335">
        <f t="shared" si="5"/>
        <v>0.57089999157893145</v>
      </c>
      <c r="O12" s="334">
        <f t="shared" si="5"/>
        <v>0.50742930202928649</v>
      </c>
      <c r="P12" s="343">
        <f t="shared" si="5"/>
        <v>0.63545402520686844</v>
      </c>
      <c r="Q12" s="335">
        <f t="shared" si="5"/>
        <v>0.60909865176012457</v>
      </c>
      <c r="S12" s="327">
        <f t="shared" si="1"/>
        <v>3.7116149213839406E-2</v>
      </c>
      <c r="T12" s="331">
        <f t="shared" si="1"/>
        <v>2.2739808070056326E-2</v>
      </c>
      <c r="U12" s="328">
        <f t="shared" si="1"/>
        <v>2.5176962473875922E-2</v>
      </c>
    </row>
    <row r="13" spans="1:33" s="3" customFormat="1" ht="24" customHeight="1">
      <c r="A13" s="46"/>
      <c r="B13" s="3" t="s">
        <v>33</v>
      </c>
      <c r="E13" s="31">
        <v>15684.539999999997</v>
      </c>
      <c r="F13" s="341">
        <v>74098.87000000001</v>
      </c>
      <c r="G13" s="357">
        <v>89783.41</v>
      </c>
      <c r="H13" s="31">
        <v>16539.059999999998</v>
      </c>
      <c r="I13" s="341">
        <v>78283.03</v>
      </c>
      <c r="J13" s="355">
        <v>94822.09</v>
      </c>
      <c r="K13"/>
      <c r="L13" s="336">
        <f>E13/G13</f>
        <v>0.17469307525744451</v>
      </c>
      <c r="M13" s="344">
        <f>F13/G13</f>
        <v>0.82530692474255551</v>
      </c>
      <c r="N13" s="337">
        <f>G13/$G$12</f>
        <v>0.87185745584604946</v>
      </c>
      <c r="O13" s="336">
        <f>H13/J13</f>
        <v>0.17442201495453219</v>
      </c>
      <c r="P13" s="344">
        <f>I13/J13</f>
        <v>0.82557798504546775</v>
      </c>
      <c r="Q13" s="337">
        <f t="shared" ref="Q13:Q15" si="6">O13+P13</f>
        <v>1</v>
      </c>
      <c r="R13"/>
      <c r="S13" s="326">
        <f t="shared" si="1"/>
        <v>5.4481674311136992E-2</v>
      </c>
      <c r="T13" s="330">
        <f t="shared" si="1"/>
        <v>5.6467257867764901E-2</v>
      </c>
      <c r="U13" s="209">
        <f t="shared" si="1"/>
        <v>5.6120390170077E-2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1245.1600000000003</v>
      </c>
      <c r="F14" s="154">
        <v>10231.329999999998</v>
      </c>
      <c r="G14" s="119">
        <v>11476.489999999998</v>
      </c>
      <c r="H14" s="19">
        <v>1425.2300000000002</v>
      </c>
      <c r="I14" s="154">
        <v>8891.2699999999986</v>
      </c>
      <c r="J14" s="20">
        <v>10316.499999999998</v>
      </c>
      <c r="L14" s="345">
        <f>E14/G14</f>
        <v>0.10849658737122592</v>
      </c>
      <c r="M14" s="346">
        <f>F14/G14</f>
        <v>0.89150341262877408</v>
      </c>
      <c r="N14" s="410">
        <f t="shared" ref="N14:N15" si="7">G14/$G$12</f>
        <v>0.11144445698200398</v>
      </c>
      <c r="O14" s="345">
        <f>H14/J14</f>
        <v>0.13815053554984738</v>
      </c>
      <c r="P14" s="346">
        <f>I14/J14</f>
        <v>0.86184946445015265</v>
      </c>
      <c r="Q14" s="347">
        <f t="shared" si="6"/>
        <v>1</v>
      </c>
      <c r="S14" s="326">
        <f t="shared" si="1"/>
        <v>0.14461595296989938</v>
      </c>
      <c r="T14" s="330">
        <f t="shared" si="1"/>
        <v>-0.13097612920314367</v>
      </c>
      <c r="U14" s="209">
        <f t="shared" si="1"/>
        <v>-0.10107532878083804</v>
      </c>
    </row>
    <row r="15" spans="1:33" ht="24" customHeight="1" thickBot="1">
      <c r="A15" s="8"/>
      <c r="B15" t="s">
        <v>36</v>
      </c>
      <c r="E15" s="19">
        <v>527.93000000000006</v>
      </c>
      <c r="F15" s="154">
        <v>1191.6299999999999</v>
      </c>
      <c r="G15" s="119">
        <v>1719.56</v>
      </c>
      <c r="H15" s="19">
        <v>141.30000000000001</v>
      </c>
      <c r="I15" s="154">
        <v>292.27999999999997</v>
      </c>
      <c r="J15" s="20">
        <v>433.58</v>
      </c>
      <c r="L15" s="348">
        <f>E15/G15</f>
        <v>0.30701458512642776</v>
      </c>
      <c r="M15" s="349">
        <f>F15/G15</f>
        <v>0.69298541487357224</v>
      </c>
      <c r="N15" s="347">
        <f t="shared" si="7"/>
        <v>1.6698087171946718E-2</v>
      </c>
      <c r="O15" s="348">
        <f>H15/J15</f>
        <v>0.32589141565570373</v>
      </c>
      <c r="P15" s="349">
        <f>I15/J15</f>
        <v>0.67410858434429632</v>
      </c>
      <c r="Q15" s="350">
        <f t="shared" si="6"/>
        <v>1</v>
      </c>
      <c r="S15" s="326">
        <f t="shared" si="1"/>
        <v>-0.7323508798514955</v>
      </c>
      <c r="T15" s="330">
        <f t="shared" si="1"/>
        <v>-0.75472252293077546</v>
      </c>
      <c r="U15" s="209">
        <f t="shared" si="1"/>
        <v>-0.74785410221219384</v>
      </c>
    </row>
    <row r="16" spans="1:33" ht="24" customHeight="1" thickBot="1">
      <c r="A16" s="12" t="s">
        <v>12</v>
      </c>
      <c r="B16" s="13"/>
      <c r="C16" s="13"/>
      <c r="D16" s="13"/>
      <c r="E16" s="17">
        <v>38476.18</v>
      </c>
      <c r="F16" s="340">
        <v>141904.73000000001</v>
      </c>
      <c r="G16" s="162">
        <v>180380.91</v>
      </c>
      <c r="H16" s="17">
        <v>35681.010000000009</v>
      </c>
      <c r="I16" s="340">
        <v>137644.23000000001</v>
      </c>
      <c r="J16" s="18">
        <v>173325.24</v>
      </c>
      <c r="L16" s="334">
        <f>L8+L12</f>
        <v>0.99999999999999989</v>
      </c>
      <c r="M16" s="343">
        <f t="shared" ref="M16:Q16" si="8">M8+M12</f>
        <v>1</v>
      </c>
      <c r="N16" s="338">
        <f t="shared" si="8"/>
        <v>1</v>
      </c>
      <c r="O16" s="334">
        <f t="shared" si="8"/>
        <v>0.99999999999999978</v>
      </c>
      <c r="P16" s="343">
        <f t="shared" si="8"/>
        <v>1</v>
      </c>
      <c r="Q16" s="335">
        <f t="shared" si="8"/>
        <v>1</v>
      </c>
      <c r="S16" s="327">
        <f t="shared" si="1"/>
        <v>-7.2646764829564447E-2</v>
      </c>
      <c r="T16" s="331">
        <f t="shared" si="1"/>
        <v>-3.002366446840778E-2</v>
      </c>
      <c r="U16" s="328">
        <f t="shared" si="1"/>
        <v>-3.911539197800927E-2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34080.789999999994</v>
      </c>
      <c r="F17" s="342">
        <f t="shared" ref="F17:G19" si="9">F9+F13</f>
        <v>112742.02000000002</v>
      </c>
      <c r="G17" s="324">
        <f t="shared" si="9"/>
        <v>146822.81</v>
      </c>
      <c r="H17" s="180">
        <f>H9+H13</f>
        <v>32388.35</v>
      </c>
      <c r="I17" s="342">
        <f t="shared" ref="I17:J19" si="10">I9+I13</f>
        <v>114348.61</v>
      </c>
      <c r="J17" s="356">
        <f t="shared" si="10"/>
        <v>146736.95999999999</v>
      </c>
      <c r="K17"/>
      <c r="L17" s="336">
        <f t="shared" ref="L17:Q17" si="11">E17/E16</f>
        <v>0.88576334760883213</v>
      </c>
      <c r="M17" s="344">
        <f t="shared" si="11"/>
        <v>0.79449092359359696</v>
      </c>
      <c r="N17" s="339">
        <f t="shared" si="11"/>
        <v>0.81395980317429373</v>
      </c>
      <c r="O17" s="336">
        <f t="shared" si="11"/>
        <v>0.90771954045022796</v>
      </c>
      <c r="P17" s="344">
        <f t="shared" si="11"/>
        <v>0.83075483803425676</v>
      </c>
      <c r="Q17" s="337">
        <f t="shared" si="11"/>
        <v>0.84659891427238176</v>
      </c>
      <c r="R17"/>
      <c r="S17" s="326">
        <f t="shared" si="1"/>
        <v>-4.965964697414571E-2</v>
      </c>
      <c r="T17" s="330">
        <f t="shared" si="1"/>
        <v>1.4250143823926356E-2</v>
      </c>
      <c r="U17" s="209">
        <f t="shared" si="1"/>
        <v>-5.8471840989833817E-4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3867.4599999999996</v>
      </c>
      <c r="F18" s="154">
        <f t="shared" si="9"/>
        <v>27068.239999999998</v>
      </c>
      <c r="G18" s="119">
        <f t="shared" si="9"/>
        <v>30935.699999999997</v>
      </c>
      <c r="H18" s="19">
        <f>H10+H14</f>
        <v>3150.46</v>
      </c>
      <c r="I18" s="154">
        <f t="shared" si="10"/>
        <v>22355.440000000002</v>
      </c>
      <c r="J18" s="20">
        <f t="shared" si="10"/>
        <v>25505.9</v>
      </c>
      <c r="L18" s="345">
        <f t="shared" ref="L18:Q18" si="12">E18/E16</f>
        <v>0.10051569568496664</v>
      </c>
      <c r="M18" s="346">
        <f t="shared" si="12"/>
        <v>0.19074938516848589</v>
      </c>
      <c r="N18" s="323">
        <f t="shared" si="12"/>
        <v>0.17150207302979012</v>
      </c>
      <c r="O18" s="345">
        <f t="shared" si="12"/>
        <v>8.8295146353760706E-2</v>
      </c>
      <c r="P18" s="346">
        <f t="shared" si="12"/>
        <v>0.16241465406868127</v>
      </c>
      <c r="Q18" s="347">
        <f t="shared" si="12"/>
        <v>0.14715629414388812</v>
      </c>
      <c r="S18" s="326">
        <f t="shared" si="1"/>
        <v>-0.18539299695407313</v>
      </c>
      <c r="T18" s="330">
        <f t="shared" si="1"/>
        <v>-0.17410810603127488</v>
      </c>
      <c r="U18" s="209">
        <f t="shared" si="1"/>
        <v>-0.1755188988773487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527.93000000000006</v>
      </c>
      <c r="F19" s="155">
        <f t="shared" si="9"/>
        <v>2094.4699999999998</v>
      </c>
      <c r="G19" s="123">
        <f t="shared" si="9"/>
        <v>2622.3999999999996</v>
      </c>
      <c r="H19" s="21">
        <f>H11+H15</f>
        <v>142.20000000000002</v>
      </c>
      <c r="I19" s="155">
        <f t="shared" si="10"/>
        <v>940.18</v>
      </c>
      <c r="J19" s="22">
        <f t="shared" si="10"/>
        <v>1082.3799999999999</v>
      </c>
      <c r="L19" s="348">
        <f t="shared" ref="L19:Q19" si="13">E19/E16</f>
        <v>1.3720956706201085E-2</v>
      </c>
      <c r="M19" s="349">
        <f t="shared" si="13"/>
        <v>1.4759691237917155E-2</v>
      </c>
      <c r="N19" s="351">
        <f t="shared" si="13"/>
        <v>1.4538123795916095E-2</v>
      </c>
      <c r="O19" s="348">
        <f t="shared" si="13"/>
        <v>3.9853131960109868E-3</v>
      </c>
      <c r="P19" s="349">
        <f t="shared" si="13"/>
        <v>6.8305078970618662E-3</v>
      </c>
      <c r="Q19" s="350">
        <f t="shared" si="13"/>
        <v>6.2447915837301011E-3</v>
      </c>
      <c r="S19" s="332">
        <f t="shared" si="1"/>
        <v>-0.73064610838558142</v>
      </c>
      <c r="T19" s="333">
        <f t="shared" si="1"/>
        <v>-0.55111316944143396</v>
      </c>
      <c r="U19" s="208">
        <f t="shared" si="1"/>
        <v>-0.58725594874923737</v>
      </c>
    </row>
    <row r="20" spans="1:33" ht="6.75" customHeight="1"/>
    <row r="22" spans="1:33" ht="25.5" customHeight="1">
      <c r="A22" s="1" t="s">
        <v>133</v>
      </c>
    </row>
    <row r="23" spans="1:33" ht="15.75" thickBot="1"/>
    <row r="24" spans="1:33" ht="21.75" customHeight="1">
      <c r="A24" s="457" t="s">
        <v>16</v>
      </c>
      <c r="B24" s="445"/>
      <c r="C24" s="445"/>
      <c r="D24" s="445"/>
      <c r="E24" s="431" t="str">
        <f>E5</f>
        <v>jan-mar</v>
      </c>
      <c r="F24" s="493"/>
      <c r="G24" s="493"/>
      <c r="H24" s="493"/>
      <c r="I24" s="493"/>
      <c r="J24" s="432"/>
      <c r="L24" s="494" t="s">
        <v>130</v>
      </c>
      <c r="M24" s="493"/>
      <c r="N24" s="493"/>
      <c r="O24" s="493"/>
      <c r="P24" s="493"/>
      <c r="Q24" s="432"/>
      <c r="S24" s="487" t="s">
        <v>156</v>
      </c>
      <c r="T24" s="487"/>
      <c r="U24" s="487"/>
    </row>
    <row r="25" spans="1:33" ht="18.75" customHeight="1">
      <c r="A25" s="471"/>
      <c r="B25" s="446"/>
      <c r="C25" s="446"/>
      <c r="D25" s="446"/>
      <c r="E25" s="495">
        <f>E6</f>
        <v>2025</v>
      </c>
      <c r="F25" s="489"/>
      <c r="G25" s="490"/>
      <c r="H25" s="496">
        <f>H6</f>
        <v>2026</v>
      </c>
      <c r="I25" s="497"/>
      <c r="J25" s="498"/>
      <c r="L25" s="488">
        <f>E25</f>
        <v>2025</v>
      </c>
      <c r="M25" s="489"/>
      <c r="N25" s="490"/>
      <c r="O25" s="495">
        <f>H25</f>
        <v>2026</v>
      </c>
      <c r="P25" s="489"/>
      <c r="Q25" s="499"/>
      <c r="S25" s="491" t="s">
        <v>129</v>
      </c>
      <c r="T25" s="492" t="s">
        <v>128</v>
      </c>
      <c r="U25" s="446" t="s">
        <v>12</v>
      </c>
    </row>
    <row r="26" spans="1:33" ht="18.75" customHeight="1" thickBot="1">
      <c r="A26" s="458"/>
      <c r="B26" s="481"/>
      <c r="C26" s="481"/>
      <c r="D26" s="48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8"/>
      <c r="T26" s="436"/>
      <c r="U26" s="481"/>
    </row>
    <row r="27" spans="1:33" ht="24" customHeight="1" thickBot="1">
      <c r="A27" s="12" t="s">
        <v>20</v>
      </c>
      <c r="B27" s="13"/>
      <c r="C27" s="13"/>
      <c r="D27" s="13"/>
      <c r="E27" s="17">
        <v>4956.668999999999</v>
      </c>
      <c r="F27" s="340">
        <v>13201.880000000003</v>
      </c>
      <c r="G27" s="162">
        <v>18158.549000000006</v>
      </c>
      <c r="H27" s="17">
        <v>4158.4529999999995</v>
      </c>
      <c r="I27" s="340">
        <v>10992.892999999998</v>
      </c>
      <c r="J27" s="18">
        <v>15151.345999999998</v>
      </c>
      <c r="L27" s="334">
        <f t="shared" ref="L27:Q27" si="14">E27/E35</f>
        <v>0.51137115944362987</v>
      </c>
      <c r="M27" s="343">
        <f t="shared" si="14"/>
        <v>0.36917925325728423</v>
      </c>
      <c r="N27" s="338">
        <f t="shared" si="14"/>
        <v>0.39950183684326085</v>
      </c>
      <c r="O27" s="334">
        <f t="shared" si="14"/>
        <v>0.46418139009526049</v>
      </c>
      <c r="P27" s="343">
        <f t="shared" si="14"/>
        <v>0.32499769545920604</v>
      </c>
      <c r="Q27" s="335">
        <f t="shared" si="14"/>
        <v>0.35414236244608771</v>
      </c>
      <c r="S27" s="325">
        <f t="shared" ref="S27:U38" si="15">(H27-E27)/E27</f>
        <v>-0.16103879440002947</v>
      </c>
      <c r="T27" s="329">
        <f t="shared" si="15"/>
        <v>-0.16732366905319576</v>
      </c>
      <c r="U27" s="164">
        <f t="shared" si="15"/>
        <v>-0.16560811108861218</v>
      </c>
    </row>
    <row r="28" spans="1:33" ht="24" customHeight="1">
      <c r="A28" s="46"/>
      <c r="B28" s="177" t="s">
        <v>33</v>
      </c>
      <c r="C28" s="177"/>
      <c r="D28" s="178"/>
      <c r="E28" s="39">
        <v>4564.7859999999991</v>
      </c>
      <c r="F28" s="153">
        <v>9944.7680000000037</v>
      </c>
      <c r="G28" s="112">
        <v>14509.554000000004</v>
      </c>
      <c r="H28" s="39">
        <v>3907.2930000000001</v>
      </c>
      <c r="I28" s="153">
        <v>8724.7389999999978</v>
      </c>
      <c r="J28" s="20">
        <v>12632.031999999997</v>
      </c>
      <c r="L28" s="345">
        <f t="shared" ref="L28:Q28" si="16">E28/E27</f>
        <v>0.9209382349315639</v>
      </c>
      <c r="M28" s="346">
        <f t="shared" si="16"/>
        <v>0.75328422921583904</v>
      </c>
      <c r="N28" s="347">
        <f t="shared" si="16"/>
        <v>0.79904809574817892</v>
      </c>
      <c r="O28" s="345">
        <f t="shared" si="16"/>
        <v>0.93960253969444896</v>
      </c>
      <c r="P28" s="346">
        <f t="shared" si="16"/>
        <v>0.79367087444588058</v>
      </c>
      <c r="Q28" s="347">
        <f t="shared" si="16"/>
        <v>0.83372341968825736</v>
      </c>
      <c r="S28" s="326">
        <f t="shared" si="15"/>
        <v>-0.14403588689590249</v>
      </c>
      <c r="T28" s="330">
        <f t="shared" si="15"/>
        <v>-0.12268048887616136</v>
      </c>
      <c r="U28" s="209">
        <f t="shared" si="15"/>
        <v>-0.12939901529709361</v>
      </c>
    </row>
    <row r="29" spans="1:33" ht="24" customHeight="1">
      <c r="A29" s="8"/>
      <c r="B29" t="s">
        <v>37</v>
      </c>
      <c r="E29" s="19">
        <v>391.88300000000004</v>
      </c>
      <c r="F29" s="154">
        <v>3044.0340000000001</v>
      </c>
      <c r="G29" s="119">
        <v>3435.9170000000004</v>
      </c>
      <c r="H29" s="19">
        <v>250.37100000000001</v>
      </c>
      <c r="I29" s="154">
        <v>2123.0480000000007</v>
      </c>
      <c r="J29" s="20">
        <v>2373.4190000000008</v>
      </c>
      <c r="L29" s="345">
        <f t="shared" ref="L29:Q29" si="17">E29/E27</f>
        <v>7.906176506843611E-2</v>
      </c>
      <c r="M29" s="346">
        <f t="shared" si="17"/>
        <v>0.2305757967804585</v>
      </c>
      <c r="N29" s="347">
        <f t="shared" si="17"/>
        <v>0.18921759662625021</v>
      </c>
      <c r="O29" s="345">
        <f t="shared" si="17"/>
        <v>6.0207726286674403E-2</v>
      </c>
      <c r="P29" s="346">
        <f t="shared" si="17"/>
        <v>0.19312914261969083</v>
      </c>
      <c r="Q29" s="347">
        <f t="shared" si="17"/>
        <v>0.15664740281160505</v>
      </c>
      <c r="S29" s="326">
        <f t="shared" si="15"/>
        <v>-0.3611077796178962</v>
      </c>
      <c r="T29" s="330">
        <f t="shared" si="15"/>
        <v>-0.30255443927367415</v>
      </c>
      <c r="U29" s="209">
        <f t="shared" si="15"/>
        <v>-0.30923273175690785</v>
      </c>
    </row>
    <row r="30" spans="1:33" ht="24" customHeight="1" thickBot="1">
      <c r="A30" s="8"/>
      <c r="B30" t="s">
        <v>36</v>
      </c>
      <c r="E30" s="19"/>
      <c r="F30" s="154">
        <v>213.07800000000003</v>
      </c>
      <c r="G30" s="119">
        <v>213.07800000000003</v>
      </c>
      <c r="H30" s="19">
        <v>0.78900000000000003</v>
      </c>
      <c r="I30" s="154">
        <v>145.10599999999999</v>
      </c>
      <c r="J30" s="20">
        <v>145.89499999999998</v>
      </c>
      <c r="L30" s="345">
        <f t="shared" ref="L30:Q30" si="18">E30/E27</f>
        <v>0</v>
      </c>
      <c r="M30" s="346">
        <f t="shared" si="18"/>
        <v>1.6139974003702501E-2</v>
      </c>
      <c r="N30" s="347">
        <f t="shared" si="18"/>
        <v>1.173430762557074E-2</v>
      </c>
      <c r="O30" s="345">
        <f t="shared" si="18"/>
        <v>1.8973401887673136E-4</v>
      </c>
      <c r="P30" s="346">
        <f t="shared" si="18"/>
        <v>1.3199982934428636E-2</v>
      </c>
      <c r="Q30" s="347">
        <f t="shared" si="18"/>
        <v>9.6291775001376111E-3</v>
      </c>
      <c r="S30" s="326"/>
      <c r="T30" s="330">
        <f t="shared" si="15"/>
        <v>-0.31900055378781494</v>
      </c>
      <c r="U30" s="209">
        <f t="shared" si="15"/>
        <v>-0.31529768441603562</v>
      </c>
    </row>
    <row r="31" spans="1:33" ht="24" customHeight="1" thickBot="1">
      <c r="A31" s="12" t="s">
        <v>21</v>
      </c>
      <c r="B31" s="13"/>
      <c r="C31" s="13"/>
      <c r="D31" s="13"/>
      <c r="E31" s="17">
        <v>4736.2299999999996</v>
      </c>
      <c r="F31" s="340">
        <v>22558.201000000005</v>
      </c>
      <c r="G31" s="162">
        <v>27294.431</v>
      </c>
      <c r="H31" s="17">
        <v>4800.2280000000001</v>
      </c>
      <c r="I31" s="340">
        <v>22831.633000000002</v>
      </c>
      <c r="J31" s="18">
        <v>27631.861000000001</v>
      </c>
      <c r="L31" s="334">
        <f t="shared" ref="L31:Q31" si="19">E31/E35</f>
        <v>0.48862884055637024</v>
      </c>
      <c r="M31" s="343">
        <f t="shared" si="19"/>
        <v>0.6308207467427156</v>
      </c>
      <c r="N31" s="335">
        <f t="shared" si="19"/>
        <v>0.60049816315673887</v>
      </c>
      <c r="O31" s="334">
        <f t="shared" si="19"/>
        <v>0.53581860990473917</v>
      </c>
      <c r="P31" s="343">
        <f t="shared" si="19"/>
        <v>0.6750023045407938</v>
      </c>
      <c r="Q31" s="335">
        <f t="shared" si="19"/>
        <v>0.64585763755391223</v>
      </c>
      <c r="S31" s="327">
        <f t="shared" si="15"/>
        <v>1.3512434995766782E-2</v>
      </c>
      <c r="T31" s="331">
        <f t="shared" si="15"/>
        <v>1.212117934404419E-2</v>
      </c>
      <c r="U31" s="328">
        <f t="shared" si="15"/>
        <v>1.2362595138913145E-2</v>
      </c>
    </row>
    <row r="32" spans="1:33" ht="24" customHeight="1">
      <c r="A32" s="46"/>
      <c r="B32" s="3" t="s">
        <v>33</v>
      </c>
      <c r="C32" s="3"/>
      <c r="D32" s="3"/>
      <c r="E32" s="19">
        <v>4468.329999999999</v>
      </c>
      <c r="F32" s="154">
        <v>20587.359000000004</v>
      </c>
      <c r="G32" s="119">
        <v>25055.689000000002</v>
      </c>
      <c r="H32" s="19">
        <v>4535.3380000000006</v>
      </c>
      <c r="I32" s="154">
        <v>21267.708000000002</v>
      </c>
      <c r="J32" s="20">
        <v>25803.046000000002</v>
      </c>
      <c r="L32" s="336">
        <f>E32/G32</f>
        <v>0.17833594598017236</v>
      </c>
      <c r="M32" s="344">
        <f>F32/G32</f>
        <v>0.82166405401982767</v>
      </c>
      <c r="N32" s="337">
        <f t="shared" ref="N32:N34" si="20">L32+M32</f>
        <v>1</v>
      </c>
      <c r="O32" s="336">
        <f>H32/J32</f>
        <v>0.17576754310324449</v>
      </c>
      <c r="P32" s="344">
        <f>I32/J32</f>
        <v>0.82423245689675551</v>
      </c>
      <c r="Q32" s="337">
        <f t="shared" ref="Q32:Q34" si="21">O32+P32</f>
        <v>1</v>
      </c>
      <c r="S32" s="326">
        <f t="shared" si="15"/>
        <v>1.4996206636484245E-2</v>
      </c>
      <c r="T32" s="330">
        <f t="shared" si="15"/>
        <v>3.304692942887906E-2</v>
      </c>
      <c r="U32" s="209">
        <f t="shared" si="15"/>
        <v>2.9827836704071475E-2</v>
      </c>
    </row>
    <row r="33" spans="1:21" ht="24" customHeight="1">
      <c r="A33" s="8"/>
      <c r="B33" s="3" t="s">
        <v>37</v>
      </c>
      <c r="D33" s="3"/>
      <c r="E33" s="19">
        <v>177.97399999999999</v>
      </c>
      <c r="F33" s="154">
        <v>1726.5930000000001</v>
      </c>
      <c r="G33" s="119">
        <v>1904.567</v>
      </c>
      <c r="H33" s="19">
        <v>226.84200000000001</v>
      </c>
      <c r="I33" s="154">
        <v>1420.7260000000001</v>
      </c>
      <c r="J33" s="20">
        <v>1647.5680000000002</v>
      </c>
      <c r="L33" s="345">
        <f>E33/G33</f>
        <v>9.3445911852930344E-2</v>
      </c>
      <c r="M33" s="346">
        <f>F33/G33</f>
        <v>0.90655408814706973</v>
      </c>
      <c r="N33" s="347">
        <f t="shared" si="20"/>
        <v>1</v>
      </c>
      <c r="O33" s="345">
        <f>H33/J33</f>
        <v>0.13768293630369124</v>
      </c>
      <c r="P33" s="346">
        <f>I33/J33</f>
        <v>0.86231706369630867</v>
      </c>
      <c r="Q33" s="347">
        <f t="shared" si="21"/>
        <v>0.99999999999999989</v>
      </c>
      <c r="S33" s="326">
        <f t="shared" si="15"/>
        <v>0.27457943295088061</v>
      </c>
      <c r="T33" s="330">
        <f t="shared" si="15"/>
        <v>-0.17715060816301234</v>
      </c>
      <c r="U33" s="209">
        <f t="shared" si="15"/>
        <v>-0.13493828255976281</v>
      </c>
    </row>
    <row r="34" spans="1:21" ht="24" customHeight="1" thickBot="1">
      <c r="A34" s="8"/>
      <c r="B34" t="s">
        <v>36</v>
      </c>
      <c r="E34" s="19">
        <v>89.926000000000016</v>
      </c>
      <c r="F34" s="154">
        <v>244.24900000000002</v>
      </c>
      <c r="G34" s="119">
        <v>334.17500000000007</v>
      </c>
      <c r="H34" s="19">
        <v>38.047999999999995</v>
      </c>
      <c r="I34" s="154">
        <v>143.19899999999998</v>
      </c>
      <c r="J34" s="20">
        <v>181.24699999999999</v>
      </c>
      <c r="L34" s="348">
        <f>E34/G34</f>
        <v>0.26909852622129121</v>
      </c>
      <c r="M34" s="349">
        <f>F34/G34</f>
        <v>0.73090147377870873</v>
      </c>
      <c r="N34" s="350">
        <f t="shared" si="20"/>
        <v>1</v>
      </c>
      <c r="O34" s="348">
        <f>H34/J34</f>
        <v>0.20992347459544156</v>
      </c>
      <c r="P34" s="349">
        <f>I34/J34</f>
        <v>0.79007652540455842</v>
      </c>
      <c r="Q34" s="350">
        <f t="shared" si="21"/>
        <v>1</v>
      </c>
      <c r="S34" s="326">
        <f t="shared" si="15"/>
        <v>-0.57689655939327911</v>
      </c>
      <c r="T34" s="330">
        <f t="shared" si="15"/>
        <v>-0.4137171493025561</v>
      </c>
      <c r="U34" s="209">
        <f t="shared" si="15"/>
        <v>-0.4576284880676294</v>
      </c>
    </row>
    <row r="35" spans="1:21" ht="24" customHeight="1" thickBot="1">
      <c r="A35" s="12" t="s">
        <v>12</v>
      </c>
      <c r="B35" s="13"/>
      <c r="C35" s="13"/>
      <c r="D35" s="13"/>
      <c r="E35" s="17">
        <v>9692.8989999999976</v>
      </c>
      <c r="F35" s="340">
        <v>35760.081000000013</v>
      </c>
      <c r="G35" s="162">
        <v>45452.980000000018</v>
      </c>
      <c r="H35" s="17">
        <v>8958.6810000000023</v>
      </c>
      <c r="I35" s="340">
        <v>33824.526000000005</v>
      </c>
      <c r="J35" s="18">
        <v>42783.207000000002</v>
      </c>
      <c r="L35" s="334">
        <f>L27+L31</f>
        <v>1</v>
      </c>
      <c r="M35" s="343">
        <f t="shared" ref="M35:Q35" si="22">M27+M31</f>
        <v>0.99999999999999978</v>
      </c>
      <c r="N35" s="338">
        <f t="shared" si="22"/>
        <v>0.99999999999999978</v>
      </c>
      <c r="O35" s="334">
        <f t="shared" si="22"/>
        <v>0.99999999999999967</v>
      </c>
      <c r="P35" s="343">
        <f t="shared" si="22"/>
        <v>0.99999999999999978</v>
      </c>
      <c r="Q35" s="335">
        <f t="shared" si="22"/>
        <v>1</v>
      </c>
      <c r="S35" s="327">
        <f t="shared" si="15"/>
        <v>-7.5748029562672167E-2</v>
      </c>
      <c r="T35" s="331">
        <f t="shared" si="15"/>
        <v>-5.412613578811544E-2</v>
      </c>
      <c r="U35" s="328">
        <f t="shared" si="15"/>
        <v>-5.8737028903275749E-2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9033.1159999999982</v>
      </c>
      <c r="F36" s="342">
        <f t="shared" ref="F36:G38" si="23">F28+F32</f>
        <v>30532.127000000008</v>
      </c>
      <c r="G36" s="324">
        <f t="shared" si="23"/>
        <v>39565.243000000002</v>
      </c>
      <c r="H36" s="180">
        <f>H28+H32</f>
        <v>8442.6310000000012</v>
      </c>
      <c r="I36" s="342">
        <f t="shared" ref="I36:J38" si="24">I28+I32</f>
        <v>29992.447</v>
      </c>
      <c r="J36" s="356">
        <f t="shared" si="24"/>
        <v>38435.078000000001</v>
      </c>
      <c r="L36" s="336">
        <f>E36/E35</f>
        <v>0.9319313035243636</v>
      </c>
      <c r="M36" s="344">
        <f t="shared" ref="M36:Q36" si="25">F36/F35</f>
        <v>0.853804749491479</v>
      </c>
      <c r="N36" s="339">
        <f t="shared" si="25"/>
        <v>0.87046532482578676</v>
      </c>
      <c r="O36" s="336">
        <f t="shared" si="25"/>
        <v>0.94239665415031515</v>
      </c>
      <c r="P36" s="344">
        <f t="shared" si="25"/>
        <v>0.88670708940607168</v>
      </c>
      <c r="Q36" s="337">
        <f t="shared" si="25"/>
        <v>0.8983683247494747</v>
      </c>
      <c r="S36" s="326">
        <f t="shared" si="15"/>
        <v>-6.536891588683208E-2</v>
      </c>
      <c r="T36" s="330">
        <f t="shared" si="15"/>
        <v>-1.767580751907679E-2</v>
      </c>
      <c r="U36" s="209">
        <f t="shared" si="15"/>
        <v>-2.8564591401599653E-2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569.85699999999997</v>
      </c>
      <c r="F37" s="154">
        <f t="shared" si="23"/>
        <v>4770.6270000000004</v>
      </c>
      <c r="G37" s="119">
        <f t="shared" si="23"/>
        <v>5340.4840000000004</v>
      </c>
      <c r="H37" s="19">
        <f>H29+H33</f>
        <v>477.21300000000002</v>
      </c>
      <c r="I37" s="154">
        <f t="shared" si="24"/>
        <v>3543.7740000000008</v>
      </c>
      <c r="J37" s="20">
        <f t="shared" si="24"/>
        <v>4020.987000000001</v>
      </c>
      <c r="L37" s="345">
        <f>E37/E35</f>
        <v>5.8791183112503295E-2</v>
      </c>
      <c r="M37" s="346">
        <f t="shared" ref="M37:Q37" si="26">F37/F35</f>
        <v>0.13340649312287628</v>
      </c>
      <c r="N37" s="323">
        <f t="shared" si="26"/>
        <v>0.11749469451727913</v>
      </c>
      <c r="O37" s="345">
        <f t="shared" si="26"/>
        <v>5.3268221069597173E-2</v>
      </c>
      <c r="P37" s="346">
        <f t="shared" si="26"/>
        <v>0.10476936173473651</v>
      </c>
      <c r="Q37" s="347">
        <f t="shared" si="26"/>
        <v>9.3985170396412798E-2</v>
      </c>
      <c r="S37" s="326">
        <f t="shared" si="15"/>
        <v>-0.162574119472078</v>
      </c>
      <c r="T37" s="330">
        <f t="shared" si="15"/>
        <v>-0.25716808293752574</v>
      </c>
      <c r="U37" s="209">
        <f t="shared" si="15"/>
        <v>-0.24707442246807579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89.926000000000016</v>
      </c>
      <c r="F38" s="155">
        <f t="shared" si="23"/>
        <v>457.32700000000006</v>
      </c>
      <c r="G38" s="123">
        <f t="shared" si="23"/>
        <v>547.25300000000016</v>
      </c>
      <c r="H38" s="21">
        <f>H30+H34</f>
        <v>38.836999999999996</v>
      </c>
      <c r="I38" s="155">
        <f t="shared" si="24"/>
        <v>288.30499999999995</v>
      </c>
      <c r="J38" s="22">
        <f t="shared" si="24"/>
        <v>327.14199999999994</v>
      </c>
      <c r="L38" s="348">
        <f>E38/E35</f>
        <v>9.2775133631331601E-3</v>
      </c>
      <c r="M38" s="349">
        <f t="shared" ref="M38:Q38" si="27">F38/F35</f>
        <v>1.2788757385644622E-2</v>
      </c>
      <c r="N38" s="351">
        <f t="shared" si="27"/>
        <v>1.2039980656933824E-2</v>
      </c>
      <c r="O38" s="348">
        <f t="shared" si="27"/>
        <v>4.3351247800876031E-3</v>
      </c>
      <c r="P38" s="349">
        <f t="shared" si="27"/>
        <v>8.5235488591916975E-3</v>
      </c>
      <c r="Q38" s="350">
        <f t="shared" si="27"/>
        <v>7.6465048541125005E-3</v>
      </c>
      <c r="S38" s="332">
        <f t="shared" si="15"/>
        <v>-0.56812267864688759</v>
      </c>
      <c r="T38" s="333">
        <f t="shared" si="15"/>
        <v>-0.36958675083692871</v>
      </c>
      <c r="U38" s="208">
        <f t="shared" si="15"/>
        <v>-0.40221067769386398</v>
      </c>
    </row>
    <row r="41" spans="1:21">
      <c r="A41" s="1" t="s">
        <v>132</v>
      </c>
    </row>
    <row r="42" spans="1:21" ht="15.75" thickBot="1"/>
    <row r="43" spans="1:21" ht="22.5" customHeight="1">
      <c r="A43" s="457" t="s">
        <v>16</v>
      </c>
      <c r="B43" s="445"/>
      <c r="C43" s="445"/>
      <c r="D43" s="445"/>
      <c r="E43" s="431" t="str">
        <f>E24</f>
        <v>jan-mar</v>
      </c>
      <c r="F43" s="493"/>
      <c r="G43" s="493"/>
      <c r="H43" s="493"/>
      <c r="I43" s="493"/>
      <c r="J43" s="432"/>
      <c r="L43" s="500" t="s">
        <v>156</v>
      </c>
      <c r="M43" s="487"/>
      <c r="N43" s="487"/>
    </row>
    <row r="44" spans="1:21" ht="18.75" customHeight="1">
      <c r="A44" s="471"/>
      <c r="B44" s="446"/>
      <c r="C44" s="446"/>
      <c r="D44" s="446"/>
      <c r="E44" s="495">
        <f>E25</f>
        <v>2025</v>
      </c>
      <c r="F44" s="489"/>
      <c r="G44" s="490"/>
      <c r="H44" s="496">
        <f>H25</f>
        <v>2026</v>
      </c>
      <c r="I44" s="497"/>
      <c r="J44" s="498"/>
      <c r="L44" s="501" t="s">
        <v>129</v>
      </c>
      <c r="M44" s="492" t="s">
        <v>128</v>
      </c>
      <c r="N44" s="446" t="s">
        <v>12</v>
      </c>
      <c r="S44" t="s">
        <v>135</v>
      </c>
    </row>
    <row r="45" spans="1:21" ht="18.75" customHeight="1" thickBot="1">
      <c r="A45" s="458"/>
      <c r="B45" s="481"/>
      <c r="C45" s="481"/>
      <c r="D45" s="48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2"/>
      <c r="M45" s="436"/>
      <c r="N45" s="48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2.3582354634358693</v>
      </c>
      <c r="F46" s="359">
        <f t="shared" ref="F46:J46" si="28">(F27/F8)*10</f>
        <v>2.3414687786545212</v>
      </c>
      <c r="G46" s="360">
        <f t="shared" si="28"/>
        <v>2.3460218122528715</v>
      </c>
      <c r="H46" s="358">
        <f t="shared" si="28"/>
        <v>2.3660618067733221</v>
      </c>
      <c r="I46" s="359">
        <f t="shared" si="28"/>
        <v>2.1907947064081315</v>
      </c>
      <c r="J46" s="361">
        <f t="shared" si="28"/>
        <v>2.2362597001139575</v>
      </c>
      <c r="L46" s="365">
        <f>(H46-E46)/E46</f>
        <v>3.318728540385057E-3</v>
      </c>
      <c r="M46" s="329">
        <f>(I46-F46)/F46</f>
        <v>-6.4350237602985083E-2</v>
      </c>
      <c r="N46" s="164">
        <f>(J46-G46)/G46</f>
        <v>-4.6786484066620899E-2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2.4813676700414482</v>
      </c>
      <c r="F47" s="156">
        <f t="shared" si="29"/>
        <v>2.5734879273558189</v>
      </c>
      <c r="G47" s="362">
        <f t="shared" si="29"/>
        <v>2.5437774590896822</v>
      </c>
      <c r="H47" s="124">
        <f t="shared" si="29"/>
        <v>2.465279517252823</v>
      </c>
      <c r="I47" s="156">
        <f t="shared" si="29"/>
        <v>2.4191317594226955</v>
      </c>
      <c r="J47" s="363">
        <f t="shared" si="29"/>
        <v>2.4332203856043551</v>
      </c>
      <c r="L47" s="326">
        <f t="shared" ref="L47:N57" si="30">(H47-E47)/E47</f>
        <v>-6.4835828171955082E-3</v>
      </c>
      <c r="M47" s="330">
        <f t="shared" si="30"/>
        <v>-5.9979363529293742E-2</v>
      </c>
      <c r="N47" s="209">
        <f t="shared" si="30"/>
        <v>-4.3461771032789635E-2</v>
      </c>
    </row>
    <row r="48" spans="1:21" ht="24" customHeight="1">
      <c r="A48" s="8"/>
      <c r="B48" t="s">
        <v>37</v>
      </c>
      <c r="E48" s="125">
        <f t="shared" si="29"/>
        <v>1.4944247416390197</v>
      </c>
      <c r="F48" s="157">
        <f t="shared" si="29"/>
        <v>1.8079528844663304</v>
      </c>
      <c r="G48" s="364">
        <f t="shared" si="29"/>
        <v>1.7657022047657642</v>
      </c>
      <c r="H48" s="125">
        <f t="shared" si="29"/>
        <v>1.4512325892779514</v>
      </c>
      <c r="I48" s="157">
        <f t="shared" si="29"/>
        <v>1.5768131269881469</v>
      </c>
      <c r="J48" s="363">
        <f t="shared" si="29"/>
        <v>1.5625495411273651</v>
      </c>
      <c r="L48" s="326">
        <f t="shared" si="30"/>
        <v>-2.8902193036296403E-2</v>
      </c>
      <c r="M48" s="330">
        <f t="shared" si="30"/>
        <v>-0.12784611781872351</v>
      </c>
      <c r="N48" s="209">
        <f t="shared" si="30"/>
        <v>-0.11505488473088761</v>
      </c>
    </row>
    <row r="49" spans="1:14" ht="24" customHeight="1" thickBot="1">
      <c r="A49" s="8"/>
      <c r="B49" t="s">
        <v>36</v>
      </c>
      <c r="E49" s="125"/>
      <c r="F49" s="157">
        <f t="shared" si="29"/>
        <v>2.3600859509990704</v>
      </c>
      <c r="G49" s="364">
        <f t="shared" si="29"/>
        <v>2.3600859509990704</v>
      </c>
      <c r="H49" s="125">
        <f t="shared" si="29"/>
        <v>8.7666666666666675</v>
      </c>
      <c r="I49" s="157">
        <f t="shared" si="29"/>
        <v>2.2396357462571386</v>
      </c>
      <c r="J49" s="363">
        <f t="shared" si="29"/>
        <v>2.248689889025894</v>
      </c>
      <c r="L49" s="326"/>
      <c r="M49" s="330">
        <f t="shared" si="30"/>
        <v>-5.1036363608258792E-2</v>
      </c>
      <c r="N49" s="209">
        <f t="shared" si="30"/>
        <v>-4.720000215501486E-2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2.7129856687305209</v>
      </c>
      <c r="F50" s="359">
        <f t="shared" si="29"/>
        <v>2.6377126167669704</v>
      </c>
      <c r="G50" s="360">
        <f t="shared" si="29"/>
        <v>2.6504733079781158</v>
      </c>
      <c r="H50" s="358">
        <f t="shared" si="29"/>
        <v>2.6512408598670363</v>
      </c>
      <c r="I50" s="359">
        <f t="shared" si="29"/>
        <v>2.6103264812686171</v>
      </c>
      <c r="J50" s="361">
        <f t="shared" si="29"/>
        <v>2.6173432827988661</v>
      </c>
      <c r="L50" s="327">
        <f t="shared" si="30"/>
        <v>-2.2758988215509712E-2</v>
      </c>
      <c r="M50" s="331">
        <f t="shared" si="30"/>
        <v>-1.0382531942361625E-2</v>
      </c>
      <c r="N50" s="328">
        <f t="shared" si="30"/>
        <v>-1.2499663769307133E-2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2.848875389396182</v>
      </c>
      <c r="F51" s="157">
        <f t="shared" si="29"/>
        <v>2.7783634217363913</v>
      </c>
      <c r="G51" s="364">
        <f t="shared" si="29"/>
        <v>2.7906813742093335</v>
      </c>
      <c r="H51" s="125">
        <f t="shared" si="29"/>
        <v>2.7421981660384578</v>
      </c>
      <c r="I51" s="157">
        <f t="shared" si="29"/>
        <v>2.716771182719933</v>
      </c>
      <c r="J51" s="363">
        <f t="shared" si="29"/>
        <v>2.7212062083845656</v>
      </c>
      <c r="L51" s="326">
        <f t="shared" si="30"/>
        <v>-3.7445380642055541E-2</v>
      </c>
      <c r="M51" s="330">
        <f t="shared" si="30"/>
        <v>-2.216853221381853E-2</v>
      </c>
      <c r="N51" s="209">
        <f t="shared" si="30"/>
        <v>-2.4895413165701097E-2</v>
      </c>
    </row>
    <row r="52" spans="1:14" ht="24" customHeight="1">
      <c r="A52" s="8"/>
      <c r="B52" s="3" t="s">
        <v>37</v>
      </c>
      <c r="D52" s="3"/>
      <c r="E52" s="125">
        <f t="shared" si="29"/>
        <v>1.4293263516335244</v>
      </c>
      <c r="F52" s="157">
        <f t="shared" si="29"/>
        <v>1.6875547949289098</v>
      </c>
      <c r="G52" s="364">
        <f t="shared" si="29"/>
        <v>1.6595378900691764</v>
      </c>
      <c r="H52" s="125">
        <f t="shared" si="29"/>
        <v>1.5916167916757293</v>
      </c>
      <c r="I52" s="157">
        <f t="shared" si="29"/>
        <v>1.5978887155603196</v>
      </c>
      <c r="J52" s="363">
        <f t="shared" si="29"/>
        <v>1.5970222459167358</v>
      </c>
      <c r="L52" s="326">
        <f t="shared" si="30"/>
        <v>0.11354330650710329</v>
      </c>
      <c r="M52" s="330">
        <f t="shared" si="30"/>
        <v>-5.3133729131662033E-2</v>
      </c>
      <c r="N52" s="209">
        <f t="shared" si="30"/>
        <v>-3.7670513295622723E-2</v>
      </c>
    </row>
    <row r="53" spans="1:14" ht="24" customHeight="1" thickBot="1">
      <c r="A53" s="8"/>
      <c r="B53" t="s">
        <v>36</v>
      </c>
      <c r="E53" s="125">
        <f t="shared" si="29"/>
        <v>1.7033697649309567</v>
      </c>
      <c r="F53" s="157">
        <f t="shared" si="29"/>
        <v>2.0497050258889087</v>
      </c>
      <c r="G53" s="364">
        <f t="shared" si="29"/>
        <v>1.9433750494312505</v>
      </c>
      <c r="H53" s="125">
        <f t="shared" si="29"/>
        <v>2.6927105449398434</v>
      </c>
      <c r="I53" s="157">
        <f t="shared" si="29"/>
        <v>4.8993773094293145</v>
      </c>
      <c r="J53" s="363">
        <f t="shared" si="29"/>
        <v>4.1802435536694489</v>
      </c>
      <c r="L53" s="326">
        <f t="shared" si="30"/>
        <v>0.58081386694625758</v>
      </c>
      <c r="M53" s="330">
        <f t="shared" si="30"/>
        <v>1.3902840884651537</v>
      </c>
      <c r="N53" s="209">
        <f t="shared" si="30"/>
        <v>1.1510225496065938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2.5191947329490603</v>
      </c>
      <c r="F54" s="359">
        <f t="shared" si="29"/>
        <v>2.5200062746322835</v>
      </c>
      <c r="G54" s="360">
        <f t="shared" si="29"/>
        <v>2.5198331685986068</v>
      </c>
      <c r="H54" s="358">
        <f t="shared" si="29"/>
        <v>2.5107700146380383</v>
      </c>
      <c r="I54" s="359">
        <f t="shared" si="29"/>
        <v>2.457387861445409</v>
      </c>
      <c r="J54" s="361">
        <f t="shared" si="29"/>
        <v>2.4683771965352537</v>
      </c>
      <c r="L54" s="327">
        <f t="shared" si="30"/>
        <v>-3.3442108308791613E-3</v>
      </c>
      <c r="M54" s="331">
        <f t="shared" si="30"/>
        <v>-2.4848514790310101E-2</v>
      </c>
      <c r="N54" s="328">
        <f t="shared" si="30"/>
        <v>-2.0420388422766163E-2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2.6505007659740283</v>
      </c>
      <c r="F55" s="156">
        <f t="shared" si="29"/>
        <v>2.7081408511218803</v>
      </c>
      <c r="G55" s="362">
        <f t="shared" si="29"/>
        <v>2.6947613248922293</v>
      </c>
      <c r="H55" s="124">
        <f t="shared" si="29"/>
        <v>2.6066875898278239</v>
      </c>
      <c r="I55" s="156">
        <f t="shared" si="29"/>
        <v>2.6228956346736525</v>
      </c>
      <c r="J55" s="366">
        <f t="shared" si="29"/>
        <v>2.6193181322551595</v>
      </c>
      <c r="L55" s="326">
        <f t="shared" si="30"/>
        <v>-1.6530150343157347E-2</v>
      </c>
      <c r="M55" s="330">
        <f t="shared" si="30"/>
        <v>-3.1477393951985157E-2</v>
      </c>
      <c r="N55" s="209">
        <f t="shared" si="30"/>
        <v>-2.7996242910338989E-2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1.4734657889157226</v>
      </c>
      <c r="F56" s="157">
        <f t="shared" si="29"/>
        <v>1.7624444736709888</v>
      </c>
      <c r="G56" s="364">
        <f t="shared" si="29"/>
        <v>1.7263174907954242</v>
      </c>
      <c r="H56" s="125">
        <f t="shared" si="29"/>
        <v>1.5147407045320365</v>
      </c>
      <c r="I56" s="157">
        <f t="shared" si="29"/>
        <v>1.5851953707911812</v>
      </c>
      <c r="J56" s="363">
        <f t="shared" si="29"/>
        <v>1.5764928898803809</v>
      </c>
      <c r="L56" s="326">
        <f t="shared" si="30"/>
        <v>2.8012130262411339E-2</v>
      </c>
      <c r="M56" s="330">
        <f t="shared" si="30"/>
        <v>-0.10057003527073739</v>
      </c>
      <c r="N56" s="209">
        <f t="shared" si="30"/>
        <v>-8.6788555241950033E-2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1.7033697649309567</v>
      </c>
      <c r="F57" s="158">
        <f t="shared" si="29"/>
        <v>2.1834974957865243</v>
      </c>
      <c r="G57" s="367">
        <f t="shared" si="29"/>
        <v>2.086840298962783</v>
      </c>
      <c r="H57" s="126">
        <f t="shared" si="29"/>
        <v>2.7311533052039376</v>
      </c>
      <c r="I57" s="158">
        <f t="shared" si="29"/>
        <v>3.066487268395413</v>
      </c>
      <c r="J57" s="368">
        <f t="shared" si="29"/>
        <v>3.0224320478944544</v>
      </c>
      <c r="L57" s="332">
        <f t="shared" si="30"/>
        <v>0.60338251942298649</v>
      </c>
      <c r="M57" s="333">
        <f t="shared" si="30"/>
        <v>0.4043923907917395</v>
      </c>
      <c r="N57" s="208">
        <f t="shared" si="30"/>
        <v>0.44832934719378681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983777B-AAE2-434B-BC64-D57AE4EC8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FFBB26BF-D756-4E84-8D67-2E79E25085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AB57A588-6099-4043-9D04-9ABCAEA9E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D3142134-8972-48F6-8F8E-E66D633E3A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4736B486-1AC1-4E0D-9CF0-A9D873C78E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93E4DE54-8E2F-439A-9919-5CC74A395F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F560-FFD4-4FCD-913F-273283EDF405}">
  <sheetPr>
    <pageSetUpPr fitToPage="1"/>
  </sheetPr>
  <dimension ref="A1:AQ97"/>
  <sheetViews>
    <sheetView showGridLines="0" topLeftCell="D77" workbookViewId="0">
      <selection activeCell="N94" sqref="N94:P94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150</v>
      </c>
    </row>
    <row r="3" spans="1:43" ht="8.25" customHeight="1" thickBot="1"/>
    <row r="4" spans="1:43">
      <c r="A4" s="484" t="s">
        <v>3</v>
      </c>
      <c r="B4" s="431" t="s">
        <v>136</v>
      </c>
      <c r="C4" s="493"/>
      <c r="D4" s="493"/>
      <c r="E4" s="493"/>
      <c r="F4" s="493"/>
      <c r="G4" s="508"/>
      <c r="H4" s="493" t="s">
        <v>138</v>
      </c>
      <c r="I4" s="493"/>
      <c r="J4" s="493"/>
      <c r="K4" s="493"/>
      <c r="L4" s="493"/>
      <c r="M4" s="508"/>
      <c r="N4" s="509" t="s">
        <v>156</v>
      </c>
      <c r="O4" s="487"/>
      <c r="P4" s="510"/>
      <c r="R4" s="494" t="s">
        <v>137</v>
      </c>
      <c r="S4" s="493"/>
      <c r="T4" s="493"/>
      <c r="U4" s="493"/>
      <c r="V4" s="493"/>
      <c r="W4" s="508"/>
      <c r="X4" s="493" t="s">
        <v>139</v>
      </c>
      <c r="Y4" s="493"/>
      <c r="Z4" s="493"/>
      <c r="AA4" s="493"/>
      <c r="AB4" s="493"/>
      <c r="AC4" s="432"/>
      <c r="AE4" s="487" t="s">
        <v>156</v>
      </c>
      <c r="AF4" s="487"/>
      <c r="AG4" s="487"/>
      <c r="AI4" s="478" t="s">
        <v>142</v>
      </c>
      <c r="AJ4" s="477"/>
      <c r="AK4" s="477"/>
      <c r="AL4" s="477"/>
      <c r="AM4" s="477"/>
      <c r="AN4" s="476"/>
      <c r="AO4" s="487" t="s">
        <v>156</v>
      </c>
      <c r="AP4" s="487"/>
      <c r="AQ4" s="487"/>
    </row>
    <row r="5" spans="1:43">
      <c r="A5" s="485"/>
      <c r="B5" s="513" t="s">
        <v>177</v>
      </c>
      <c r="C5" s="515"/>
      <c r="D5" s="525"/>
      <c r="E5" s="513" t="s">
        <v>178</v>
      </c>
      <c r="F5" s="515"/>
      <c r="G5" s="525"/>
      <c r="H5" s="515" t="str">
        <f>B5</f>
        <v>jan-mar 2025</v>
      </c>
      <c r="I5" s="489"/>
      <c r="J5" s="490"/>
      <c r="K5" s="513" t="str">
        <f>E5</f>
        <v>jan-mar 2026</v>
      </c>
      <c r="L5" s="489"/>
      <c r="M5" s="490"/>
      <c r="N5" s="495" t="s">
        <v>140</v>
      </c>
      <c r="O5" s="489"/>
      <c r="P5" s="499"/>
      <c r="R5" s="522" t="str">
        <f>H5</f>
        <v>jan-mar 2025</v>
      </c>
      <c r="S5" s="489"/>
      <c r="T5" s="490"/>
      <c r="U5" s="523" t="str">
        <f>K5</f>
        <v>jan-mar 2026</v>
      </c>
      <c r="V5" s="497"/>
      <c r="W5" s="511"/>
      <c r="X5" s="515" t="str">
        <f>R5</f>
        <v>jan-mar 2025</v>
      </c>
      <c r="Y5" s="489"/>
      <c r="Z5" s="490"/>
      <c r="AA5" s="513" t="str">
        <f>U5</f>
        <v>jan-mar 2026</v>
      </c>
      <c r="AB5" s="489"/>
      <c r="AC5" s="499"/>
      <c r="AE5" s="488" t="s">
        <v>141</v>
      </c>
      <c r="AF5" s="489"/>
      <c r="AG5" s="499"/>
      <c r="AI5" s="518" t="str">
        <f>X5</f>
        <v>jan-mar 2025</v>
      </c>
      <c r="AJ5" s="519"/>
      <c r="AK5" s="520"/>
      <c r="AL5" s="521" t="str">
        <f>AA5</f>
        <v>jan-mar 2026</v>
      </c>
      <c r="AM5" s="519"/>
      <c r="AN5" s="520"/>
      <c r="AO5" s="489" t="s">
        <v>142</v>
      </c>
      <c r="AP5" s="489"/>
      <c r="AQ5" s="499"/>
    </row>
    <row r="6" spans="1:43" ht="19.5" customHeight="1" thickBot="1">
      <c r="A6" s="48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181</v>
      </c>
      <c r="B7" s="39">
        <v>4727.46</v>
      </c>
      <c r="C7" s="370">
        <v>18486.329999999998</v>
      </c>
      <c r="D7" s="375">
        <v>23213.789999999997</v>
      </c>
      <c r="E7" s="39">
        <v>5138.9900000000007</v>
      </c>
      <c r="F7" s="379">
        <v>18281.64</v>
      </c>
      <c r="G7" s="377">
        <v>23420.63</v>
      </c>
      <c r="H7" s="345">
        <f t="shared" ref="H7:H32" si="0">B7/$B$33</f>
        <v>0.12286718691928361</v>
      </c>
      <c r="I7" s="323">
        <f t="shared" ref="I7:I32" si="1">C7/$C$33</f>
        <v>0.1302728245915411</v>
      </c>
      <c r="J7" s="398">
        <f t="shared" ref="J7:J32" si="2">D7/$D$33</f>
        <v>0.12869316381650364</v>
      </c>
      <c r="K7" s="323">
        <f t="shared" ref="K7:K32" si="3">E7/$E$33</f>
        <v>0.14402591182256333</v>
      </c>
      <c r="L7" s="323">
        <f t="shared" ref="L7:L32" si="4">F7/$F$33</f>
        <v>0.1328180629148058</v>
      </c>
      <c r="M7" s="399">
        <f t="shared" ref="M7:M32" si="5">G7/$G$33</f>
        <v>0.13512532854418668</v>
      </c>
      <c r="N7" s="392">
        <f t="shared" ref="N7:P33" si="6">(E7-B7)/B7</f>
        <v>8.7050974519086499E-2</v>
      </c>
      <c r="O7" s="393">
        <f t="shared" si="6"/>
        <v>-1.1072506008493774E-2</v>
      </c>
      <c r="P7" s="382">
        <f t="shared" si="6"/>
        <v>8.9102210367201489E-3</v>
      </c>
      <c r="R7" s="401">
        <v>1197.6020000000003</v>
      </c>
      <c r="S7" s="369">
        <v>4683.9059999999999</v>
      </c>
      <c r="T7" s="374">
        <v>5881.5079999999998</v>
      </c>
      <c r="U7" s="39">
        <v>1276.3080000000002</v>
      </c>
      <c r="V7" s="112">
        <v>4557.9849999999997</v>
      </c>
      <c r="W7" s="380">
        <v>5834.2929999999997</v>
      </c>
      <c r="X7" s="345">
        <f>R7/$R$33</f>
        <v>0.12355457330154793</v>
      </c>
      <c r="Y7" s="323">
        <f>S7/$S$33</f>
        <v>0.13098141472330554</v>
      </c>
      <c r="Z7" s="398">
        <f>T7/$T$33</f>
        <v>0.12939763245446173</v>
      </c>
      <c r="AA7" s="323">
        <f>U7/$U$33</f>
        <v>0.14246606168921525</v>
      </c>
      <c r="AB7" s="323">
        <f>V7/$V$33</f>
        <v>0.13475384695708664</v>
      </c>
      <c r="AC7" s="399">
        <f>W7/$W$33</f>
        <v>0.13636876263156242</v>
      </c>
      <c r="AE7" s="392">
        <f t="shared" ref="AE7:AG33" si="7">(U7-R7)/R7</f>
        <v>6.5719663126814987E-2</v>
      </c>
      <c r="AF7" s="393">
        <f t="shared" si="7"/>
        <v>-2.6883758982353675E-2</v>
      </c>
      <c r="AG7" s="382">
        <f t="shared" si="7"/>
        <v>-8.0277030992732049E-3</v>
      </c>
      <c r="AI7" s="27">
        <f t="shared" ref="AI7:AN22" si="8">(R7/B7)*10</f>
        <v>2.5332884889560154</v>
      </c>
      <c r="AJ7" s="28">
        <f t="shared" si="8"/>
        <v>2.533713289766006</v>
      </c>
      <c r="AK7" s="406">
        <f t="shared" si="8"/>
        <v>2.53362677959954</v>
      </c>
      <c r="AL7" s="28">
        <f t="shared" si="8"/>
        <v>2.4835775123127308</v>
      </c>
      <c r="AM7" s="28">
        <f t="shared" si="8"/>
        <v>2.4932035637940579</v>
      </c>
      <c r="AN7" s="402">
        <f t="shared" si="8"/>
        <v>2.4910914010425849</v>
      </c>
      <c r="AO7" s="383">
        <f t="shared" ref="AO7:AQ18" si="9">(AL7-AI7)/AI7</f>
        <v>-1.9623101300938223E-2</v>
      </c>
      <c r="AP7" s="381">
        <f t="shared" si="9"/>
        <v>-1.5988283337176317E-2</v>
      </c>
      <c r="AQ7" s="382">
        <f t="shared" si="9"/>
        <v>-1.6788336348291268E-2</v>
      </c>
    </row>
    <row r="8" spans="1:43" ht="20.100000000000001" customHeight="1">
      <c r="A8" s="8" t="s">
        <v>182</v>
      </c>
      <c r="B8" s="19">
        <v>1939.06</v>
      </c>
      <c r="C8" s="371">
        <v>13189.109999999999</v>
      </c>
      <c r="D8" s="375">
        <v>15128.169999999998</v>
      </c>
      <c r="E8" s="19">
        <v>1888.82</v>
      </c>
      <c r="F8" s="369">
        <v>20589.240000000002</v>
      </c>
      <c r="G8" s="377">
        <v>22478.06</v>
      </c>
      <c r="H8" s="345">
        <f t="shared" si="0"/>
        <v>5.0396375107923934E-2</v>
      </c>
      <c r="I8" s="323">
        <f t="shared" si="1"/>
        <v>9.2943413514123177E-2</v>
      </c>
      <c r="J8" s="399">
        <f t="shared" si="2"/>
        <v>8.3867910412471033E-2</v>
      </c>
      <c r="K8" s="323">
        <f t="shared" si="3"/>
        <v>5.293628179247168E-2</v>
      </c>
      <c r="L8" s="323">
        <f t="shared" si="4"/>
        <v>0.14958302284084124</v>
      </c>
      <c r="M8" s="399">
        <f t="shared" si="5"/>
        <v>0.12968717077789713</v>
      </c>
      <c r="N8" s="394">
        <f t="shared" si="6"/>
        <v>-2.590946128536508E-2</v>
      </c>
      <c r="O8" s="395">
        <f t="shared" si="6"/>
        <v>0.561078799100167</v>
      </c>
      <c r="P8" s="386">
        <f t="shared" si="6"/>
        <v>0.48584131458067986</v>
      </c>
      <c r="R8" s="401">
        <v>507.13400000000001</v>
      </c>
      <c r="S8" s="369">
        <v>3350.3479999999995</v>
      </c>
      <c r="T8" s="374">
        <v>3857.4819999999995</v>
      </c>
      <c r="U8" s="19">
        <v>462.35300000000001</v>
      </c>
      <c r="V8" s="119">
        <v>4986.8570000000009</v>
      </c>
      <c r="W8" s="375">
        <v>5449.2100000000009</v>
      </c>
      <c r="X8" s="345">
        <f t="shared" ref="X8:X32" si="10">R8/$R$33</f>
        <v>5.2320157261516925E-2</v>
      </c>
      <c r="Y8" s="323">
        <f t="shared" ref="Y8:Y32" si="11">S8/$S$33</f>
        <v>9.3689608812686939E-2</v>
      </c>
      <c r="Z8" s="399">
        <f t="shared" ref="Z8:Z32" si="12">T8/$T$33</f>
        <v>8.4867526837624288E-2</v>
      </c>
      <c r="AA8" s="323">
        <f t="shared" ref="AA8:AA32" si="13">U8/$U$33</f>
        <v>5.1609494745934147E-2</v>
      </c>
      <c r="AB8" s="323">
        <f t="shared" ref="AB8:AB32" si="14">V8/$V$33</f>
        <v>0.14743316728222589</v>
      </c>
      <c r="AC8" s="399">
        <f t="shared" ref="AC8:AC32" si="15">W8/$W$33</f>
        <v>0.12736796472503803</v>
      </c>
      <c r="AE8" s="394">
        <f t="shared" si="7"/>
        <v>-8.8302105557899899E-2</v>
      </c>
      <c r="AF8" s="395">
        <f t="shared" si="7"/>
        <v>0.48845940779883212</v>
      </c>
      <c r="AG8" s="386">
        <f t="shared" si="7"/>
        <v>0.41263394100089168</v>
      </c>
      <c r="AI8" s="27">
        <f t="shared" si="8"/>
        <v>2.6153600198034099</v>
      </c>
      <c r="AJ8" s="28">
        <f t="shared" si="8"/>
        <v>2.5402381206919951</v>
      </c>
      <c r="AK8" s="402">
        <f t="shared" si="8"/>
        <v>2.5498669039282347</v>
      </c>
      <c r="AL8" s="28">
        <f t="shared" si="8"/>
        <v>2.4478404506517299</v>
      </c>
      <c r="AM8" s="28">
        <f t="shared" si="8"/>
        <v>2.4220694887232366</v>
      </c>
      <c r="AN8" s="402">
        <f t="shared" si="8"/>
        <v>2.4242350096049217</v>
      </c>
      <c r="AO8" s="384">
        <f t="shared" si="9"/>
        <v>-6.4052202329020841E-2</v>
      </c>
      <c r="AP8" s="385">
        <f t="shared" si="9"/>
        <v>-4.6518722400940807E-2</v>
      </c>
      <c r="AQ8" s="386">
        <f t="shared" si="9"/>
        <v>-4.926998116245556E-2</v>
      </c>
    </row>
    <row r="9" spans="1:43" ht="20.100000000000001" customHeight="1">
      <c r="A9" s="8" t="s">
        <v>186</v>
      </c>
      <c r="B9" s="19">
        <v>12800.659999999998</v>
      </c>
      <c r="C9" s="371">
        <v>11018.23</v>
      </c>
      <c r="D9" s="375">
        <v>23818.89</v>
      </c>
      <c r="E9" s="19">
        <v>11730.630000000001</v>
      </c>
      <c r="F9" s="369">
        <v>9687.4599999999991</v>
      </c>
      <c r="G9" s="377">
        <v>21418.09</v>
      </c>
      <c r="H9" s="345">
        <f t="shared" si="0"/>
        <v>0.33269051137612943</v>
      </c>
      <c r="I9" s="323">
        <f t="shared" si="1"/>
        <v>7.7645262423599273E-2</v>
      </c>
      <c r="J9" s="399">
        <f t="shared" si="2"/>
        <v>0.13204773165852196</v>
      </c>
      <c r="K9" s="323">
        <f t="shared" si="3"/>
        <v>0.32876395595304059</v>
      </c>
      <c r="L9" s="323">
        <f t="shared" si="4"/>
        <v>7.0380429314036638E-2</v>
      </c>
      <c r="M9" s="399">
        <f t="shared" si="5"/>
        <v>0.12357167369276399</v>
      </c>
      <c r="N9" s="394">
        <f t="shared" si="6"/>
        <v>-8.359178354866055E-2</v>
      </c>
      <c r="O9" s="395">
        <f t="shared" si="6"/>
        <v>-0.12077892728686918</v>
      </c>
      <c r="P9" s="386">
        <f t="shared" si="6"/>
        <v>-0.1007939496760764</v>
      </c>
      <c r="R9" s="401">
        <v>3101.5329999999994</v>
      </c>
      <c r="S9" s="369">
        <v>2512.02</v>
      </c>
      <c r="T9" s="374">
        <v>5613.5529999999999</v>
      </c>
      <c r="U9" s="19">
        <v>2781.2209999999995</v>
      </c>
      <c r="V9" s="119">
        <v>2335.4680000000003</v>
      </c>
      <c r="W9" s="375">
        <v>5116.6890000000003</v>
      </c>
      <c r="X9" s="345">
        <f t="shared" si="10"/>
        <v>0.31997991519358659</v>
      </c>
      <c r="Y9" s="323">
        <f t="shared" si="11"/>
        <v>7.0246485179941281E-2</v>
      </c>
      <c r="Z9" s="399">
        <f t="shared" si="12"/>
        <v>0.12350241942332495</v>
      </c>
      <c r="AA9" s="323">
        <f t="shared" si="13"/>
        <v>0.3104498307284298</v>
      </c>
      <c r="AB9" s="323">
        <f t="shared" si="14"/>
        <v>6.9046584717846429E-2</v>
      </c>
      <c r="AC9" s="399">
        <f t="shared" si="15"/>
        <v>0.11959573297064897</v>
      </c>
      <c r="AE9" s="394">
        <f t="shared" si="7"/>
        <v>-0.10327538027162696</v>
      </c>
      <c r="AF9" s="395">
        <f t="shared" si="7"/>
        <v>-7.0282879913376353E-2</v>
      </c>
      <c r="AG9" s="386">
        <f t="shared" si="7"/>
        <v>-8.8511500648519675E-2</v>
      </c>
      <c r="AI9" s="27">
        <f t="shared" si="8"/>
        <v>2.4229477230080323</v>
      </c>
      <c r="AJ9" s="28">
        <f t="shared" si="8"/>
        <v>2.2798761688583373</v>
      </c>
      <c r="AK9" s="402">
        <f t="shared" si="8"/>
        <v>2.3567651557230418</v>
      </c>
      <c r="AL9" s="28">
        <f t="shared" si="8"/>
        <v>2.3709050579551136</v>
      </c>
      <c r="AM9" s="28">
        <f t="shared" si="8"/>
        <v>2.410815631754867</v>
      </c>
      <c r="AN9" s="402">
        <f t="shared" si="8"/>
        <v>2.388956718362842</v>
      </c>
      <c r="AO9" s="384">
        <f t="shared" si="9"/>
        <v>-2.1479070538223961E-2</v>
      </c>
      <c r="AP9" s="385">
        <f t="shared" si="9"/>
        <v>5.7432708269457663E-2</v>
      </c>
      <c r="AQ9" s="386">
        <f t="shared" si="9"/>
        <v>1.3659215285675751E-2</v>
      </c>
    </row>
    <row r="10" spans="1:43" ht="20.100000000000001" customHeight="1">
      <c r="A10" s="8" t="s">
        <v>184</v>
      </c>
      <c r="B10" s="19">
        <v>2764.8700000000003</v>
      </c>
      <c r="C10" s="371">
        <v>6667.5</v>
      </c>
      <c r="D10" s="375">
        <v>9432.3700000000008</v>
      </c>
      <c r="E10" s="19">
        <v>2563.84</v>
      </c>
      <c r="F10" s="369">
        <v>8013.27</v>
      </c>
      <c r="G10" s="377">
        <v>10577.11</v>
      </c>
      <c r="H10" s="345">
        <f t="shared" si="0"/>
        <v>7.1859264615146343E-2</v>
      </c>
      <c r="I10" s="323">
        <f t="shared" si="1"/>
        <v>4.6985748818943532E-2</v>
      </c>
      <c r="J10" s="399">
        <f t="shared" si="2"/>
        <v>5.2291398241643208E-2</v>
      </c>
      <c r="K10" s="323">
        <f t="shared" si="3"/>
        <v>7.1854468245153374E-2</v>
      </c>
      <c r="L10" s="323">
        <f t="shared" si="4"/>
        <v>5.8217260541905763E-2</v>
      </c>
      <c r="M10" s="399">
        <f t="shared" si="5"/>
        <v>6.102463784270544E-2</v>
      </c>
      <c r="N10" s="394">
        <f t="shared" si="6"/>
        <v>-7.270866261343216E-2</v>
      </c>
      <c r="O10" s="395">
        <f t="shared" si="6"/>
        <v>0.20184026996625429</v>
      </c>
      <c r="P10" s="386">
        <f t="shared" si="6"/>
        <v>0.12136292363425095</v>
      </c>
      <c r="R10" s="401">
        <v>804.85900000000004</v>
      </c>
      <c r="S10" s="369">
        <v>1968.912</v>
      </c>
      <c r="T10" s="374">
        <v>2773.7710000000002</v>
      </c>
      <c r="U10" s="19">
        <v>803.97699999999998</v>
      </c>
      <c r="V10" s="119">
        <v>2439.902</v>
      </c>
      <c r="W10" s="375">
        <v>3243.8789999999999</v>
      </c>
      <c r="X10" s="345">
        <f t="shared" si="10"/>
        <v>8.3035942085025363E-2</v>
      </c>
      <c r="Y10" s="323">
        <f t="shared" si="11"/>
        <v>5.5058935688652375E-2</v>
      </c>
      <c r="Z10" s="399">
        <f t="shared" si="12"/>
        <v>6.1025063703193945E-2</v>
      </c>
      <c r="AA10" s="323">
        <f t="shared" si="13"/>
        <v>8.9742786912493044E-2</v>
      </c>
      <c r="AB10" s="323">
        <f t="shared" si="14"/>
        <v>7.2134107659040048E-2</v>
      </c>
      <c r="AC10" s="399">
        <f t="shared" si="15"/>
        <v>7.5821314657407518E-2</v>
      </c>
      <c r="AE10" s="394">
        <f t="shared" si="7"/>
        <v>-1.0958441167956893E-3</v>
      </c>
      <c r="AF10" s="395">
        <f t="shared" si="7"/>
        <v>0.23921333203312287</v>
      </c>
      <c r="AG10" s="386">
        <f t="shared" si="7"/>
        <v>0.16948334956274316</v>
      </c>
      <c r="AI10" s="27">
        <f t="shared" si="8"/>
        <v>2.9110193245975395</v>
      </c>
      <c r="AJ10" s="28">
        <f t="shared" si="8"/>
        <v>2.9529988751406071</v>
      </c>
      <c r="AK10" s="402">
        <f t="shared" si="8"/>
        <v>2.9406935902641647</v>
      </c>
      <c r="AL10" s="28">
        <f t="shared" si="8"/>
        <v>3.1358314091362955</v>
      </c>
      <c r="AM10" s="28">
        <f t="shared" si="8"/>
        <v>3.0448268933905882</v>
      </c>
      <c r="AN10" s="402">
        <f t="shared" si="8"/>
        <v>3.0668859452156587</v>
      </c>
      <c r="AO10" s="384">
        <f t="shared" si="9"/>
        <v>7.7227960199074672E-2</v>
      </c>
      <c r="AP10" s="385">
        <f t="shared" si="9"/>
        <v>3.1096530047140202E-2</v>
      </c>
      <c r="AQ10" s="386">
        <f t="shared" si="9"/>
        <v>4.2912446019293733E-2</v>
      </c>
    </row>
    <row r="11" spans="1:43" ht="20.100000000000001" customHeight="1">
      <c r="A11" s="8" t="s">
        <v>180</v>
      </c>
      <c r="B11" s="19">
        <v>978.58</v>
      </c>
      <c r="C11" s="371">
        <v>15436.57</v>
      </c>
      <c r="D11" s="375">
        <v>16415.150000000001</v>
      </c>
      <c r="E11" s="19">
        <v>1027.1100000000001</v>
      </c>
      <c r="F11" s="369">
        <v>11171.24</v>
      </c>
      <c r="G11" s="377">
        <v>12198.35</v>
      </c>
      <c r="H11" s="345">
        <f t="shared" si="0"/>
        <v>2.5433398014044026E-2</v>
      </c>
      <c r="I11" s="323">
        <f t="shared" si="1"/>
        <v>0.10878122244410036</v>
      </c>
      <c r="J11" s="399">
        <f t="shared" si="2"/>
        <v>9.1002700895565961E-2</v>
      </c>
      <c r="K11" s="323">
        <f t="shared" si="3"/>
        <v>2.8785900399119869E-2</v>
      </c>
      <c r="L11" s="323">
        <f t="shared" si="4"/>
        <v>8.1160249143752708E-2</v>
      </c>
      <c r="M11" s="399">
        <f t="shared" si="5"/>
        <v>7.0378382282926616E-2</v>
      </c>
      <c r="N11" s="394">
        <f t="shared" si="6"/>
        <v>4.9592266345112393E-2</v>
      </c>
      <c r="O11" s="395">
        <f t="shared" si="6"/>
        <v>-0.27631332608215425</v>
      </c>
      <c r="P11" s="386">
        <f t="shared" si="6"/>
        <v>-0.25688464619573997</v>
      </c>
      <c r="R11" s="401">
        <v>287.48100000000005</v>
      </c>
      <c r="S11" s="369">
        <v>3922.9810000000007</v>
      </c>
      <c r="T11" s="374">
        <v>4210.4620000000004</v>
      </c>
      <c r="U11" s="19">
        <v>244.74800000000002</v>
      </c>
      <c r="V11" s="119">
        <v>2689.2309999999998</v>
      </c>
      <c r="W11" s="375">
        <v>2933.9789999999998</v>
      </c>
      <c r="X11" s="345">
        <f t="shared" si="10"/>
        <v>2.9658928665201208E-2</v>
      </c>
      <c r="Y11" s="323">
        <f t="shared" si="11"/>
        <v>0.10970279961054898</v>
      </c>
      <c r="Z11" s="399">
        <f t="shared" si="12"/>
        <v>9.2633354292721862E-2</v>
      </c>
      <c r="AA11" s="323">
        <f t="shared" si="13"/>
        <v>2.7319646720315196E-2</v>
      </c>
      <c r="AB11" s="323">
        <f t="shared" si="14"/>
        <v>7.950535655695512E-2</v>
      </c>
      <c r="AC11" s="399">
        <f t="shared" si="15"/>
        <v>6.8577818394960424E-2</v>
      </c>
      <c r="AE11" s="394">
        <f t="shared" si="7"/>
        <v>-0.14864634532369103</v>
      </c>
      <c r="AF11" s="395">
        <f t="shared" si="7"/>
        <v>-0.31449298377942708</v>
      </c>
      <c r="AG11" s="386">
        <f t="shared" si="7"/>
        <v>-0.30316934341172075</v>
      </c>
      <c r="AI11" s="27">
        <f t="shared" si="8"/>
        <v>2.9377363117987292</v>
      </c>
      <c r="AJ11" s="28">
        <f t="shared" si="8"/>
        <v>2.5413553658617172</v>
      </c>
      <c r="AK11" s="402">
        <f t="shared" si="8"/>
        <v>2.5649853945897538</v>
      </c>
      <c r="AL11" s="28">
        <f t="shared" si="8"/>
        <v>2.3828801199482044</v>
      </c>
      <c r="AM11" s="28">
        <f t="shared" si="8"/>
        <v>2.4072806599804499</v>
      </c>
      <c r="AN11" s="402">
        <f t="shared" si="8"/>
        <v>2.4052261166469231</v>
      </c>
      <c r="AO11" s="384">
        <f t="shared" si="9"/>
        <v>-0.1888720201408394</v>
      </c>
      <c r="AP11" s="385">
        <f t="shared" si="9"/>
        <v>-5.2757165598446516E-2</v>
      </c>
      <c r="AQ11" s="386">
        <f t="shared" si="9"/>
        <v>-6.228467354231574E-2</v>
      </c>
    </row>
    <row r="12" spans="1:43" ht="20.100000000000001" customHeight="1">
      <c r="A12" s="8" t="s">
        <v>192</v>
      </c>
      <c r="B12" s="19">
        <v>1302.8899999999999</v>
      </c>
      <c r="C12" s="371">
        <v>11377.07</v>
      </c>
      <c r="D12" s="375">
        <v>12679.96</v>
      </c>
      <c r="E12" s="19">
        <v>681.88</v>
      </c>
      <c r="F12" s="369">
        <v>10132.76</v>
      </c>
      <c r="G12" s="377">
        <v>10814.64</v>
      </c>
      <c r="H12" s="345">
        <f t="shared" si="0"/>
        <v>3.3862249318929276E-2</v>
      </c>
      <c r="I12" s="323">
        <f t="shared" si="1"/>
        <v>8.0174001247174789E-2</v>
      </c>
      <c r="J12" s="399">
        <f t="shared" si="2"/>
        <v>7.0295465301732876E-2</v>
      </c>
      <c r="K12" s="323">
        <f t="shared" si="3"/>
        <v>1.9110445584359859E-2</v>
      </c>
      <c r="L12" s="323">
        <f t="shared" si="4"/>
        <v>7.3615581270642452E-2</v>
      </c>
      <c r="M12" s="399">
        <f t="shared" si="5"/>
        <v>6.2395067215830782E-2</v>
      </c>
      <c r="N12" s="394">
        <f t="shared" si="6"/>
        <v>-0.4766403917445064</v>
      </c>
      <c r="O12" s="395">
        <f t="shared" si="6"/>
        <v>-0.10936998717596003</v>
      </c>
      <c r="P12" s="386">
        <f t="shared" si="6"/>
        <v>-0.1471077195827116</v>
      </c>
      <c r="R12" s="401">
        <v>278.81899999999996</v>
      </c>
      <c r="S12" s="369">
        <v>2681.3510000000001</v>
      </c>
      <c r="T12" s="374">
        <v>2960.17</v>
      </c>
      <c r="U12" s="19">
        <v>127.56100000000001</v>
      </c>
      <c r="V12" s="119">
        <v>2211.4079999999999</v>
      </c>
      <c r="W12" s="375">
        <v>2338.9690000000001</v>
      </c>
      <c r="X12" s="345">
        <f t="shared" si="10"/>
        <v>2.8765284771872689E-2</v>
      </c>
      <c r="Y12" s="323">
        <f t="shared" si="11"/>
        <v>7.4981681389368213E-2</v>
      </c>
      <c r="Z12" s="399">
        <f t="shared" si="12"/>
        <v>6.5125982938852425E-2</v>
      </c>
      <c r="AA12" s="323">
        <f t="shared" si="13"/>
        <v>1.4238814843390454E-2</v>
      </c>
      <c r="AB12" s="323">
        <f t="shared" si="14"/>
        <v>6.5378831916225497E-2</v>
      </c>
      <c r="AC12" s="399">
        <f t="shared" si="15"/>
        <v>5.4670258823748298E-2</v>
      </c>
      <c r="AE12" s="394">
        <f t="shared" si="7"/>
        <v>-0.54249531057782996</v>
      </c>
      <c r="AF12" s="395">
        <f t="shared" si="7"/>
        <v>-0.17526351454919561</v>
      </c>
      <c r="AG12" s="386">
        <f t="shared" si="7"/>
        <v>-0.20985315032582588</v>
      </c>
      <c r="AI12" s="27">
        <f t="shared" si="8"/>
        <v>2.1400041446323175</v>
      </c>
      <c r="AJ12" s="28">
        <f t="shared" si="8"/>
        <v>2.3568027620468186</v>
      </c>
      <c r="AK12" s="402">
        <f t="shared" si="8"/>
        <v>2.3345262918810472</v>
      </c>
      <c r="AL12" s="28">
        <f t="shared" si="8"/>
        <v>1.8707250542617471</v>
      </c>
      <c r="AM12" s="28">
        <f t="shared" si="8"/>
        <v>2.1824340061345575</v>
      </c>
      <c r="AN12" s="402">
        <f t="shared" si="8"/>
        <v>2.1627802682289934</v>
      </c>
      <c r="AO12" s="384">
        <f t="shared" si="9"/>
        <v>-0.12583110693780283</v>
      </c>
      <c r="AP12" s="385">
        <f t="shared" si="9"/>
        <v>-7.3985298524016752E-2</v>
      </c>
      <c r="AQ12" s="386">
        <f t="shared" si="9"/>
        <v>-7.3567825836593714E-2</v>
      </c>
    </row>
    <row r="13" spans="1:43" ht="20.100000000000001" customHeight="1">
      <c r="A13" s="8" t="s">
        <v>187</v>
      </c>
      <c r="B13" s="19">
        <v>576.17999999999995</v>
      </c>
      <c r="C13" s="371">
        <v>7142.8600000000006</v>
      </c>
      <c r="D13" s="375">
        <v>7719.0400000000009</v>
      </c>
      <c r="E13" s="19">
        <v>789.87999999999988</v>
      </c>
      <c r="F13" s="369">
        <v>6707.62</v>
      </c>
      <c r="G13" s="377">
        <v>7497.5</v>
      </c>
      <c r="H13" s="345">
        <f t="shared" si="0"/>
        <v>1.4974979324870612E-2</v>
      </c>
      <c r="I13" s="323">
        <f t="shared" si="1"/>
        <v>5.0335601921091717E-2</v>
      </c>
      <c r="J13" s="399">
        <f t="shared" si="2"/>
        <v>4.2792998438692886E-2</v>
      </c>
      <c r="K13" s="323">
        <f t="shared" si="3"/>
        <v>2.213726573322896E-2</v>
      </c>
      <c r="L13" s="323">
        <f t="shared" si="4"/>
        <v>4.8731574145897731E-2</v>
      </c>
      <c r="M13" s="399">
        <f t="shared" si="5"/>
        <v>4.325682745340495E-2</v>
      </c>
      <c r="N13" s="394">
        <f t="shared" si="6"/>
        <v>0.37089104099413367</v>
      </c>
      <c r="O13" s="395">
        <f t="shared" si="6"/>
        <v>-6.0933575626569841E-2</v>
      </c>
      <c r="P13" s="386">
        <f t="shared" si="6"/>
        <v>-2.8700460160849126E-2</v>
      </c>
      <c r="R13" s="401">
        <v>142.28899999999999</v>
      </c>
      <c r="S13" s="369">
        <v>1942.89</v>
      </c>
      <c r="T13" s="374">
        <v>2085.1790000000001</v>
      </c>
      <c r="U13" s="19">
        <v>262.40800000000002</v>
      </c>
      <c r="V13" s="119">
        <v>1630.278</v>
      </c>
      <c r="W13" s="375">
        <v>1892.6860000000001</v>
      </c>
      <c r="X13" s="345">
        <f t="shared" si="10"/>
        <v>1.4679715531957986E-2</v>
      </c>
      <c r="Y13" s="323">
        <f t="shared" si="11"/>
        <v>5.4331252773169046E-2</v>
      </c>
      <c r="Z13" s="399">
        <f t="shared" si="12"/>
        <v>4.5875517952838299E-2</v>
      </c>
      <c r="AA13" s="323">
        <f t="shared" si="13"/>
        <v>2.929091905382054E-2</v>
      </c>
      <c r="AB13" s="323">
        <f t="shared" si="14"/>
        <v>4.8198103352579111E-2</v>
      </c>
      <c r="AC13" s="399">
        <f t="shared" si="15"/>
        <v>4.4238993117089141E-2</v>
      </c>
      <c r="AE13" s="394">
        <f t="shared" si="7"/>
        <v>0.84419034500207357</v>
      </c>
      <c r="AF13" s="395">
        <f t="shared" si="7"/>
        <v>-0.16090051418248077</v>
      </c>
      <c r="AG13" s="386">
        <f t="shared" si="7"/>
        <v>-9.2314856422398242E-2</v>
      </c>
      <c r="AI13" s="27">
        <f t="shared" si="8"/>
        <v>2.4695234128223822</v>
      </c>
      <c r="AJ13" s="28">
        <f t="shared" si="8"/>
        <v>2.7200449119820354</v>
      </c>
      <c r="AK13" s="402">
        <f t="shared" si="8"/>
        <v>2.7013449859049827</v>
      </c>
      <c r="AL13" s="28">
        <f t="shared" si="8"/>
        <v>3.322124879728567</v>
      </c>
      <c r="AM13" s="28">
        <f t="shared" si="8"/>
        <v>2.430486521299656</v>
      </c>
      <c r="AN13" s="402">
        <f t="shared" si="8"/>
        <v>2.5244228076025346</v>
      </c>
      <c r="AO13" s="384">
        <f t="shared" si="9"/>
        <v>0.34524939608965238</v>
      </c>
      <c r="AP13" s="385">
        <f t="shared" si="9"/>
        <v>-0.10645353295706601</v>
      </c>
      <c r="AQ13" s="386">
        <f t="shared" si="9"/>
        <v>-6.5494107278259064E-2</v>
      </c>
    </row>
    <row r="14" spans="1:43" ht="20.100000000000001" customHeight="1">
      <c r="A14" s="8" t="s">
        <v>196</v>
      </c>
      <c r="B14" s="19">
        <v>2420.8900000000003</v>
      </c>
      <c r="C14" s="371">
        <v>8878.0400000000009</v>
      </c>
      <c r="D14" s="375">
        <v>11298.93</v>
      </c>
      <c r="E14" s="19">
        <v>1561.73</v>
      </c>
      <c r="F14" s="369">
        <v>7259.9800000000005</v>
      </c>
      <c r="G14" s="377">
        <v>8821.7100000000009</v>
      </c>
      <c r="H14" s="345">
        <f t="shared" si="0"/>
        <v>6.29191879235413E-2</v>
      </c>
      <c r="I14" s="323">
        <f t="shared" si="1"/>
        <v>6.2563383193780797E-2</v>
      </c>
      <c r="J14" s="399">
        <f t="shared" si="2"/>
        <v>6.263927818082303E-2</v>
      </c>
      <c r="K14" s="323">
        <f t="shared" si="3"/>
        <v>4.3769220658271726E-2</v>
      </c>
      <c r="L14" s="323">
        <f t="shared" si="4"/>
        <v>5.2744528412124514E-2</v>
      </c>
      <c r="M14" s="399">
        <f t="shared" si="5"/>
        <v>5.0896857260950584E-2</v>
      </c>
      <c r="N14" s="394">
        <f t="shared" si="6"/>
        <v>-0.35489427441973825</v>
      </c>
      <c r="O14" s="395">
        <f t="shared" si="6"/>
        <v>-0.18225419124040895</v>
      </c>
      <c r="P14" s="386">
        <f t="shared" si="6"/>
        <v>-0.21924376910025986</v>
      </c>
      <c r="R14" s="401">
        <v>407.09100000000001</v>
      </c>
      <c r="S14" s="369">
        <v>1822.116</v>
      </c>
      <c r="T14" s="374">
        <v>2229.2069999999999</v>
      </c>
      <c r="U14" s="19">
        <v>273.26699999999994</v>
      </c>
      <c r="V14" s="119">
        <v>1364.8620000000001</v>
      </c>
      <c r="W14" s="375">
        <v>1638.1289999999999</v>
      </c>
      <c r="X14" s="345">
        <f t="shared" si="10"/>
        <v>4.1998890115330832E-2</v>
      </c>
      <c r="Y14" s="323">
        <f t="shared" si="11"/>
        <v>5.09539114298986E-2</v>
      </c>
      <c r="Z14" s="399">
        <f t="shared" si="12"/>
        <v>4.9044243083731807E-2</v>
      </c>
      <c r="AA14" s="323">
        <f t="shared" si="13"/>
        <v>3.0503039454133928E-2</v>
      </c>
      <c r="AB14" s="323">
        <f t="shared" si="14"/>
        <v>4.0351252815782238E-2</v>
      </c>
      <c r="AC14" s="399">
        <f t="shared" si="15"/>
        <v>3.8289065146518815E-2</v>
      </c>
      <c r="AE14" s="394">
        <f t="shared" si="7"/>
        <v>-0.3287323964420733</v>
      </c>
      <c r="AF14" s="395">
        <f t="shared" si="7"/>
        <v>-0.25094670152723531</v>
      </c>
      <c r="AG14" s="386">
        <f t="shared" si="7"/>
        <v>-0.26515168847038434</v>
      </c>
      <c r="AI14" s="27">
        <f t="shared" si="8"/>
        <v>1.6815757841124543</v>
      </c>
      <c r="AJ14" s="28">
        <f t="shared" si="8"/>
        <v>2.0523854364251566</v>
      </c>
      <c r="AK14" s="402">
        <f t="shared" si="8"/>
        <v>1.9729363753912978</v>
      </c>
      <c r="AL14" s="28">
        <f t="shared" si="8"/>
        <v>1.7497710871917675</v>
      </c>
      <c r="AM14" s="28">
        <f t="shared" si="8"/>
        <v>1.8799803856208972</v>
      </c>
      <c r="AN14" s="402">
        <f t="shared" si="8"/>
        <v>1.8569290987801681</v>
      </c>
      <c r="AO14" s="384">
        <f t="shared" si="9"/>
        <v>4.0554403627611167E-2</v>
      </c>
      <c r="AP14" s="385">
        <f t="shared" si="9"/>
        <v>-8.4002277420441251E-2</v>
      </c>
      <c r="AQ14" s="386">
        <f t="shared" si="9"/>
        <v>-5.8799299388517641E-2</v>
      </c>
    </row>
    <row r="15" spans="1:43" ht="20.100000000000001" customHeight="1">
      <c r="A15" s="8" t="s">
        <v>190</v>
      </c>
      <c r="B15" s="19">
        <v>478.49000000000007</v>
      </c>
      <c r="C15" s="371">
        <v>4003.01</v>
      </c>
      <c r="D15" s="375">
        <v>4481.5</v>
      </c>
      <c r="E15" s="19">
        <v>425.44999999999993</v>
      </c>
      <c r="F15" s="369">
        <v>4359.4799999999996</v>
      </c>
      <c r="G15" s="377">
        <v>4784.9299999999994</v>
      </c>
      <c r="H15" s="345">
        <f t="shared" si="0"/>
        <v>1.2436005861288731E-2</v>
      </c>
      <c r="I15" s="323">
        <f t="shared" si="1"/>
        <v>2.8209137214806022E-2</v>
      </c>
      <c r="J15" s="399">
        <f t="shared" si="2"/>
        <v>2.4844646808800337E-2</v>
      </c>
      <c r="K15" s="323">
        <f t="shared" si="3"/>
        <v>1.1923709558670002E-2</v>
      </c>
      <c r="L15" s="323">
        <f t="shared" si="4"/>
        <v>3.1672086799424869E-2</v>
      </c>
      <c r="M15" s="399">
        <f t="shared" si="5"/>
        <v>2.7606654403017128E-2</v>
      </c>
      <c r="N15" s="394">
        <f t="shared" si="6"/>
        <v>-0.11084871157181994</v>
      </c>
      <c r="O15" s="395">
        <f t="shared" si="6"/>
        <v>8.9050489506646083E-2</v>
      </c>
      <c r="P15" s="386">
        <f t="shared" si="6"/>
        <v>6.7707240879169781E-2</v>
      </c>
      <c r="R15" s="401">
        <v>168.84</v>
      </c>
      <c r="S15" s="369">
        <v>1477.125</v>
      </c>
      <c r="T15" s="374">
        <v>1645.9649999999999</v>
      </c>
      <c r="U15" s="19">
        <v>124.011</v>
      </c>
      <c r="V15" s="119">
        <v>1331.982</v>
      </c>
      <c r="W15" s="375">
        <v>1455.9929999999999</v>
      </c>
      <c r="X15" s="345">
        <f t="shared" si="10"/>
        <v>1.7418937306578768E-2</v>
      </c>
      <c r="Y15" s="323">
        <f t="shared" si="11"/>
        <v>4.1306533953320734E-2</v>
      </c>
      <c r="Z15" s="399">
        <f t="shared" si="12"/>
        <v>3.6212477157713314E-2</v>
      </c>
      <c r="AA15" s="323">
        <f t="shared" si="13"/>
        <v>1.3842551152340397E-2</v>
      </c>
      <c r="AB15" s="323">
        <f t="shared" si="14"/>
        <v>3.937917710953287E-2</v>
      </c>
      <c r="AC15" s="399">
        <f t="shared" si="15"/>
        <v>3.4031880779764823E-2</v>
      </c>
      <c r="AE15" s="394">
        <f t="shared" si="7"/>
        <v>-0.26551172707889131</v>
      </c>
      <c r="AF15" s="395">
        <f t="shared" si="7"/>
        <v>-9.8260472201066276E-2</v>
      </c>
      <c r="AG15" s="386">
        <f t="shared" si="7"/>
        <v>-0.11541679197309784</v>
      </c>
      <c r="AI15" s="27">
        <f t="shared" si="8"/>
        <v>3.5286003887228565</v>
      </c>
      <c r="AJ15" s="28">
        <f t="shared" si="8"/>
        <v>3.6900357480995547</v>
      </c>
      <c r="AK15" s="402">
        <f t="shared" si="8"/>
        <v>3.6727992859533636</v>
      </c>
      <c r="AL15" s="28">
        <f t="shared" si="8"/>
        <v>2.9148196027735338</v>
      </c>
      <c r="AM15" s="28">
        <f t="shared" si="8"/>
        <v>3.0553689889619866</v>
      </c>
      <c r="AN15" s="402">
        <f t="shared" si="8"/>
        <v>3.0428721005322963</v>
      </c>
      <c r="AO15" s="384">
        <f t="shared" si="9"/>
        <v>-0.17394454410619017</v>
      </c>
      <c r="AP15" s="385">
        <f t="shared" si="9"/>
        <v>-0.17199474543422369</v>
      </c>
      <c r="AQ15" s="386">
        <f t="shared" si="9"/>
        <v>-0.1715114647920529</v>
      </c>
    </row>
    <row r="16" spans="1:43" ht="20.100000000000001" customHeight="1">
      <c r="A16" s="8" t="s">
        <v>189</v>
      </c>
      <c r="B16" s="19">
        <v>1291.52</v>
      </c>
      <c r="C16" s="371">
        <v>2718.9100000000003</v>
      </c>
      <c r="D16" s="375">
        <v>4010.4300000000003</v>
      </c>
      <c r="E16" s="19">
        <v>1219.54</v>
      </c>
      <c r="F16" s="369">
        <v>3947.99</v>
      </c>
      <c r="G16" s="377">
        <v>5167.53</v>
      </c>
      <c r="H16" s="345">
        <f t="shared" si="0"/>
        <v>3.3566741812726744E-2</v>
      </c>
      <c r="I16" s="323">
        <f t="shared" si="1"/>
        <v>1.9160108334655233E-2</v>
      </c>
      <c r="J16" s="399">
        <f t="shared" si="2"/>
        <v>2.2233117684127442E-2</v>
      </c>
      <c r="K16" s="323">
        <f t="shared" si="3"/>
        <v>3.4178965225479883E-2</v>
      </c>
      <c r="L16" s="323">
        <f t="shared" si="4"/>
        <v>2.868256809602553E-2</v>
      </c>
      <c r="M16" s="399">
        <f t="shared" si="5"/>
        <v>2.9814065164427299E-2</v>
      </c>
      <c r="N16" s="394">
        <f t="shared" si="6"/>
        <v>-5.5732779980178407E-2</v>
      </c>
      <c r="O16" s="395">
        <f t="shared" si="6"/>
        <v>0.45204879896723293</v>
      </c>
      <c r="P16" s="386">
        <f t="shared" si="6"/>
        <v>0.28852267711941099</v>
      </c>
      <c r="R16" s="401">
        <v>273.60700000000003</v>
      </c>
      <c r="S16" s="369">
        <v>693.18000000000006</v>
      </c>
      <c r="T16" s="374">
        <v>966.78700000000003</v>
      </c>
      <c r="U16" s="19">
        <v>291.56600000000003</v>
      </c>
      <c r="V16" s="119">
        <v>1036.92</v>
      </c>
      <c r="W16" s="375">
        <v>1328.4860000000001</v>
      </c>
      <c r="X16" s="345">
        <f t="shared" si="10"/>
        <v>2.8227571544901076E-2</v>
      </c>
      <c r="Y16" s="323">
        <f t="shared" si="11"/>
        <v>1.9384184280790639E-2</v>
      </c>
      <c r="Z16" s="399">
        <f t="shared" si="12"/>
        <v>2.1270046540402855E-2</v>
      </c>
      <c r="AA16" s="323">
        <f t="shared" si="13"/>
        <v>3.2545639252028295E-2</v>
      </c>
      <c r="AB16" s="323">
        <f t="shared" si="14"/>
        <v>3.0655861962411525E-2</v>
      </c>
      <c r="AC16" s="399">
        <f t="shared" si="15"/>
        <v>3.1051575913886027E-2</v>
      </c>
      <c r="AE16" s="394">
        <f t="shared" si="7"/>
        <v>6.5637940549766641E-2</v>
      </c>
      <c r="AF16" s="395">
        <f t="shared" si="7"/>
        <v>0.49588851380593779</v>
      </c>
      <c r="AG16" s="386">
        <f t="shared" si="7"/>
        <v>0.37412480722227343</v>
      </c>
      <c r="AI16" s="27">
        <f t="shared" si="8"/>
        <v>2.1184882928642224</v>
      </c>
      <c r="AJ16" s="28">
        <f t="shared" si="8"/>
        <v>2.5494775479879808</v>
      </c>
      <c r="AK16" s="402">
        <f t="shared" si="8"/>
        <v>2.410681647603873</v>
      </c>
      <c r="AL16" s="28">
        <f t="shared" si="8"/>
        <v>2.3907866900634671</v>
      </c>
      <c r="AM16" s="28">
        <f t="shared" si="8"/>
        <v>2.6264504216069446</v>
      </c>
      <c r="AN16" s="402">
        <f t="shared" si="8"/>
        <v>2.5708336477969169</v>
      </c>
      <c r="AO16" s="384">
        <f t="shared" si="9"/>
        <v>0.12853429406073988</v>
      </c>
      <c r="AP16" s="385">
        <f t="shared" si="9"/>
        <v>3.0191626390163744E-2</v>
      </c>
      <c r="AQ16" s="386">
        <f t="shared" si="9"/>
        <v>6.6434321741416558E-2</v>
      </c>
    </row>
    <row r="17" spans="1:43" ht="20.100000000000001" customHeight="1">
      <c r="A17" s="8" t="s">
        <v>185</v>
      </c>
      <c r="B17" s="19">
        <v>929.07999999999993</v>
      </c>
      <c r="C17" s="371">
        <v>4211.01</v>
      </c>
      <c r="D17" s="375">
        <v>5140.09</v>
      </c>
      <c r="E17" s="19">
        <v>1233.29</v>
      </c>
      <c r="F17" s="369">
        <v>4619.369999999999</v>
      </c>
      <c r="G17" s="377">
        <v>5852.6599999999989</v>
      </c>
      <c r="H17" s="345">
        <f t="shared" si="0"/>
        <v>2.4146887762766477E-2</v>
      </c>
      <c r="I17" s="323">
        <f t="shared" si="1"/>
        <v>2.9674909356439357E-2</v>
      </c>
      <c r="J17" s="399">
        <f t="shared" si="2"/>
        <v>2.8495753791240995E-2</v>
      </c>
      <c r="K17" s="323">
        <f t="shared" si="3"/>
        <v>3.45643242722109E-2</v>
      </c>
      <c r="L17" s="323">
        <f t="shared" si="4"/>
        <v>3.3560215346476928E-2</v>
      </c>
      <c r="M17" s="399">
        <f t="shared" si="5"/>
        <v>3.3766922809395791E-2</v>
      </c>
      <c r="N17" s="394">
        <f t="shared" si="6"/>
        <v>0.32743143755112591</v>
      </c>
      <c r="O17" s="395">
        <f t="shared" si="6"/>
        <v>9.6974360070386609E-2</v>
      </c>
      <c r="P17" s="386">
        <f t="shared" si="6"/>
        <v>0.13862986834860844</v>
      </c>
      <c r="R17" s="401">
        <v>242.55500000000001</v>
      </c>
      <c r="S17" s="369">
        <v>1039.9479999999999</v>
      </c>
      <c r="T17" s="374">
        <v>1282.5029999999999</v>
      </c>
      <c r="U17" s="19">
        <v>307.86399999999998</v>
      </c>
      <c r="V17" s="119">
        <v>1002.799</v>
      </c>
      <c r="W17" s="375">
        <v>1310.663</v>
      </c>
      <c r="X17" s="345">
        <f t="shared" si="10"/>
        <v>2.5023989211070914E-2</v>
      </c>
      <c r="Y17" s="323">
        <f t="shared" si="11"/>
        <v>2.9081254038546493E-2</v>
      </c>
      <c r="Z17" s="399">
        <f t="shared" si="12"/>
        <v>2.8216037760340467E-2</v>
      </c>
      <c r="AA17" s="323">
        <f t="shared" si="13"/>
        <v>3.4364880276460341E-2</v>
      </c>
      <c r="AB17" s="323">
        <f t="shared" si="14"/>
        <v>2.9647096902407431E-2</v>
      </c>
      <c r="AC17" s="399">
        <f t="shared" si="15"/>
        <v>3.0634987227582074E-2</v>
      </c>
      <c r="AE17" s="394">
        <f t="shared" si="7"/>
        <v>0.26925439591020578</v>
      </c>
      <c r="AF17" s="395">
        <f t="shared" si="7"/>
        <v>-3.5721978406612537E-2</v>
      </c>
      <c r="AG17" s="386">
        <f t="shared" si="7"/>
        <v>2.1957063648194261E-2</v>
      </c>
      <c r="AI17" s="27">
        <f t="shared" si="8"/>
        <v>2.6107009084255397</v>
      </c>
      <c r="AJ17" s="28">
        <f t="shared" si="8"/>
        <v>2.4695928055264647</v>
      </c>
      <c r="AK17" s="402">
        <f t="shared" si="8"/>
        <v>2.4950983348540587</v>
      </c>
      <c r="AL17" s="28">
        <f t="shared" si="8"/>
        <v>2.496282301810604</v>
      </c>
      <c r="AM17" s="28">
        <f t="shared" si="8"/>
        <v>2.1708566319649654</v>
      </c>
      <c r="AN17" s="402">
        <f t="shared" si="8"/>
        <v>2.239431301322818</v>
      </c>
      <c r="AO17" s="384">
        <f t="shared" si="9"/>
        <v>-4.3826777033581864E-2</v>
      </c>
      <c r="AP17" s="385">
        <f t="shared" si="9"/>
        <v>-0.12096576119471449</v>
      </c>
      <c r="AQ17" s="386">
        <f t="shared" si="9"/>
        <v>-0.1024677183900229</v>
      </c>
    </row>
    <row r="18" spans="1:43" ht="20.100000000000001" customHeight="1">
      <c r="A18" s="8" t="s">
        <v>194</v>
      </c>
      <c r="B18" s="19">
        <v>677.89</v>
      </c>
      <c r="C18" s="371">
        <v>4344.46</v>
      </c>
      <c r="D18" s="375">
        <v>5022.3500000000004</v>
      </c>
      <c r="E18" s="19">
        <v>999.90000000000009</v>
      </c>
      <c r="F18" s="369">
        <v>3732.86</v>
      </c>
      <c r="G18" s="377">
        <v>4732.76</v>
      </c>
      <c r="H18" s="345">
        <f t="shared" si="0"/>
        <v>1.7618433014919888E-2</v>
      </c>
      <c r="I18" s="323">
        <f t="shared" si="1"/>
        <v>3.0615329030963243E-2</v>
      </c>
      <c r="J18" s="399">
        <f t="shared" si="2"/>
        <v>2.7843023965230029E-2</v>
      </c>
      <c r="K18" s="323">
        <f t="shared" si="3"/>
        <v>2.8023309878279792E-2</v>
      </c>
      <c r="L18" s="323">
        <f t="shared" si="4"/>
        <v>2.7119625719145661E-2</v>
      </c>
      <c r="M18" s="399">
        <f t="shared" si="5"/>
        <v>2.7305659579643458E-2</v>
      </c>
      <c r="N18" s="394">
        <f t="shared" si="6"/>
        <v>0.47501807077844505</v>
      </c>
      <c r="O18" s="395">
        <f t="shared" si="6"/>
        <v>-0.14077698954530596</v>
      </c>
      <c r="P18" s="386">
        <f t="shared" si="6"/>
        <v>-5.7660258643861963E-2</v>
      </c>
      <c r="R18" s="401">
        <v>205.79300000000001</v>
      </c>
      <c r="S18" s="369">
        <v>1022.7950000000001</v>
      </c>
      <c r="T18" s="374">
        <v>1228.5880000000002</v>
      </c>
      <c r="U18" s="19">
        <v>271.80699999999996</v>
      </c>
      <c r="V18" s="119">
        <v>873.50700000000006</v>
      </c>
      <c r="W18" s="375">
        <v>1145.3140000000001</v>
      </c>
      <c r="X18" s="345">
        <f t="shared" si="10"/>
        <v>2.1231315832342838E-2</v>
      </c>
      <c r="Y18" s="323">
        <f t="shared" si="11"/>
        <v>2.8601585102673563E-2</v>
      </c>
      <c r="Z18" s="399">
        <f t="shared" si="12"/>
        <v>2.7029866908616338E-2</v>
      </c>
      <c r="AA18" s="323">
        <f t="shared" si="13"/>
        <v>3.0340069034716161E-2</v>
      </c>
      <c r="AB18" s="323">
        <f t="shared" si="14"/>
        <v>2.5824663440959964E-2</v>
      </c>
      <c r="AC18" s="399">
        <f t="shared" si="15"/>
        <v>2.6770176438619949E-2</v>
      </c>
      <c r="AE18" s="394">
        <f t="shared" si="7"/>
        <v>0.32077864650401106</v>
      </c>
      <c r="AF18" s="395">
        <f t="shared" si="7"/>
        <v>-0.14596082303882987</v>
      </c>
      <c r="AG18" s="386">
        <f t="shared" si="7"/>
        <v>-6.7780248545484811E-2</v>
      </c>
      <c r="AI18" s="27">
        <f t="shared" si="8"/>
        <v>3.0357875171488002</v>
      </c>
      <c r="AJ18" s="28">
        <f t="shared" si="8"/>
        <v>2.3542511612490391</v>
      </c>
      <c r="AK18" s="402">
        <f t="shared" si="8"/>
        <v>2.4462413013828193</v>
      </c>
      <c r="AL18" s="28">
        <f t="shared" si="8"/>
        <v>2.7183418341834176</v>
      </c>
      <c r="AM18" s="28">
        <f t="shared" si="8"/>
        <v>2.3400475774607137</v>
      </c>
      <c r="AN18" s="402">
        <f t="shared" si="8"/>
        <v>2.4199705879867137</v>
      </c>
      <c r="AO18" s="384">
        <f t="shared" si="9"/>
        <v>-0.10456782010340646</v>
      </c>
      <c r="AP18" s="385">
        <f t="shared" si="9"/>
        <v>-6.0331641849078526E-3</v>
      </c>
      <c r="AQ18" s="386">
        <f t="shared" si="9"/>
        <v>-1.0739215866094299E-2</v>
      </c>
    </row>
    <row r="19" spans="1:43" ht="20.100000000000001" customHeight="1">
      <c r="A19" s="8" t="s">
        <v>183</v>
      </c>
      <c r="B19" s="19">
        <v>253.41</v>
      </c>
      <c r="C19" s="371">
        <v>4516.38</v>
      </c>
      <c r="D19" s="375">
        <v>4769.79</v>
      </c>
      <c r="E19" s="19">
        <v>675.81999999999994</v>
      </c>
      <c r="F19" s="369">
        <v>3121.6099999999997</v>
      </c>
      <c r="G19" s="377">
        <v>3797.4299999999994</v>
      </c>
      <c r="H19" s="345">
        <f t="shared" si="0"/>
        <v>6.5861527833584333E-3</v>
      </c>
      <c r="I19" s="323">
        <f t="shared" si="1"/>
        <v>3.1826846081874798E-2</v>
      </c>
      <c r="J19" s="399">
        <f t="shared" si="2"/>
        <v>2.6442875800992471E-2</v>
      </c>
      <c r="K19" s="323">
        <f t="shared" si="3"/>
        <v>1.8940607342673312E-2</v>
      </c>
      <c r="L19" s="323">
        <f t="shared" si="4"/>
        <v>2.2678829326881339E-2</v>
      </c>
      <c r="M19" s="399">
        <f t="shared" si="5"/>
        <v>2.1909272994515977E-2</v>
      </c>
      <c r="N19" s="394">
        <f t="shared" si="6"/>
        <v>1.6669034371177143</v>
      </c>
      <c r="O19" s="395">
        <f t="shared" si="6"/>
        <v>-0.30882476673796277</v>
      </c>
      <c r="P19" s="386">
        <f t="shared" si="6"/>
        <v>-0.203858031485663</v>
      </c>
      <c r="R19" s="401">
        <v>74.11</v>
      </c>
      <c r="S19" s="369">
        <v>987.21199999999999</v>
      </c>
      <c r="T19" s="374">
        <v>1061.3219999999999</v>
      </c>
      <c r="U19" s="19">
        <v>126.33100000000002</v>
      </c>
      <c r="V19" s="119">
        <v>957.14499999999998</v>
      </c>
      <c r="W19" s="375">
        <v>1083.4760000000001</v>
      </c>
      <c r="X19" s="345">
        <f t="shared" si="10"/>
        <v>7.6458033865822823E-3</v>
      </c>
      <c r="Y19" s="323">
        <f t="shared" si="11"/>
        <v>2.7606537020987167E-2</v>
      </c>
      <c r="Z19" s="399">
        <f t="shared" si="12"/>
        <v>2.3349888170148578E-2</v>
      </c>
      <c r="AA19" s="323">
        <f t="shared" si="13"/>
        <v>1.410151784620973E-2</v>
      </c>
      <c r="AB19" s="323">
        <f t="shared" si="14"/>
        <v>2.8297366236558631E-2</v>
      </c>
      <c r="AC19" s="399">
        <f t="shared" si="15"/>
        <v>2.5324796245405352E-2</v>
      </c>
      <c r="AE19" s="394">
        <f t="shared" si="7"/>
        <v>0.70464174875185559</v>
      </c>
      <c r="AF19" s="395">
        <f t="shared" si="7"/>
        <v>-3.0456477433418564E-2</v>
      </c>
      <c r="AG19" s="386">
        <f t="shared" si="7"/>
        <v>2.0873966618990492E-2</v>
      </c>
      <c r="AI19" s="27">
        <f t="shared" si="8"/>
        <v>2.924509687857622</v>
      </c>
      <c r="AJ19" s="28">
        <f t="shared" si="8"/>
        <v>2.1858479578777694</v>
      </c>
      <c r="AK19" s="402">
        <f t="shared" si="8"/>
        <v>2.2250916707024833</v>
      </c>
      <c r="AL19" s="28">
        <f t="shared" si="8"/>
        <v>1.8692995176230363</v>
      </c>
      <c r="AM19" s="28">
        <f t="shared" si="8"/>
        <v>3.0661902031323587</v>
      </c>
      <c r="AN19" s="402">
        <f t="shared" si="8"/>
        <v>2.8531822838077336</v>
      </c>
      <c r="AO19" s="384">
        <f>(AL19-AI19)/AI19</f>
        <v>-0.36081609666596459</v>
      </c>
      <c r="AP19" s="385">
        <f>(AM19-AJ19)/AJ19</f>
        <v>0.40274633104367874</v>
      </c>
      <c r="AQ19" s="386">
        <f>(AN19-AK19)/AK19</f>
        <v>0.28227628613025008</v>
      </c>
    </row>
    <row r="20" spans="1:43" ht="20.100000000000001" customHeight="1">
      <c r="A20" s="8" t="s">
        <v>179</v>
      </c>
      <c r="B20" s="19">
        <v>551.91999999999996</v>
      </c>
      <c r="C20" s="371">
        <v>5402.98</v>
      </c>
      <c r="D20" s="375">
        <v>5954.9</v>
      </c>
      <c r="E20" s="19">
        <v>457.27000000000004</v>
      </c>
      <c r="F20" s="369">
        <v>5420.14</v>
      </c>
      <c r="G20" s="377">
        <v>5877.4100000000008</v>
      </c>
      <c r="H20" s="345">
        <f t="shared" si="0"/>
        <v>1.4344459351214185E-2</v>
      </c>
      <c r="I20" s="323">
        <f t="shared" si="1"/>
        <v>3.8074699835586881E-2</v>
      </c>
      <c r="J20" s="399">
        <f t="shared" si="2"/>
        <v>3.3012916943372779E-2</v>
      </c>
      <c r="K20" s="323">
        <f t="shared" si="3"/>
        <v>1.2815500458086809E-2</v>
      </c>
      <c r="L20" s="323">
        <f t="shared" si="4"/>
        <v>3.937789473630679E-2</v>
      </c>
      <c r="M20" s="399">
        <f t="shared" si="5"/>
        <v>3.3909717938368368E-2</v>
      </c>
      <c r="N20" s="394">
        <f t="shared" si="6"/>
        <v>-0.17149224525293508</v>
      </c>
      <c r="O20" s="395">
        <f t="shared" si="6"/>
        <v>3.1760250824546389E-3</v>
      </c>
      <c r="P20" s="386">
        <f t="shared" si="6"/>
        <v>-1.3012812977547713E-2</v>
      </c>
      <c r="R20" s="401">
        <v>131.928</v>
      </c>
      <c r="S20" s="369">
        <v>1005.583</v>
      </c>
      <c r="T20" s="374">
        <v>1137.511</v>
      </c>
      <c r="U20" s="19">
        <v>110.523</v>
      </c>
      <c r="V20" s="119">
        <v>889.43499999999995</v>
      </c>
      <c r="W20" s="375">
        <v>999.95799999999997</v>
      </c>
      <c r="X20" s="345">
        <f t="shared" si="10"/>
        <v>1.3610788681487348E-2</v>
      </c>
      <c r="Y20" s="323">
        <f t="shared" si="11"/>
        <v>2.8120266282394602E-2</v>
      </c>
      <c r="Z20" s="399">
        <f t="shared" si="12"/>
        <v>2.5026103899018284E-2</v>
      </c>
      <c r="AA20" s="323">
        <f t="shared" si="13"/>
        <v>1.2336972373500073E-2</v>
      </c>
      <c r="AB20" s="323">
        <f t="shared" si="14"/>
        <v>2.6295564348780515E-2</v>
      </c>
      <c r="AC20" s="399">
        <f t="shared" si="15"/>
        <v>2.3372675171358704E-2</v>
      </c>
      <c r="AE20" s="394">
        <f t="shared" si="7"/>
        <v>-0.1622475895943242</v>
      </c>
      <c r="AF20" s="395">
        <f t="shared" si="7"/>
        <v>-0.11550314593623801</v>
      </c>
      <c r="AG20" s="386">
        <f t="shared" si="7"/>
        <v>-0.12092454490549982</v>
      </c>
      <c r="AI20" s="27">
        <f t="shared" si="8"/>
        <v>2.3903464270184087</v>
      </c>
      <c r="AJ20" s="28">
        <f t="shared" si="8"/>
        <v>1.861163654131609</v>
      </c>
      <c r="AK20" s="402">
        <f t="shared" si="8"/>
        <v>1.9102100790945273</v>
      </c>
      <c r="AL20" s="28">
        <f t="shared" si="8"/>
        <v>2.4170183917597914</v>
      </c>
      <c r="AM20" s="28">
        <f t="shared" si="8"/>
        <v>1.6409815982612994</v>
      </c>
      <c r="AN20" s="402">
        <f t="shared" si="8"/>
        <v>1.7013582513385994</v>
      </c>
      <c r="AO20" s="384">
        <f t="shared" ref="AO20:AQ33" si="16">(AL20-AI20)/AI20</f>
        <v>1.1158200518513069E-2</v>
      </c>
      <c r="AP20" s="385">
        <f t="shared" si="16"/>
        <v>-0.11830343633754402</v>
      </c>
      <c r="AQ20" s="386">
        <f t="shared" si="16"/>
        <v>-0.10933448108227306</v>
      </c>
    </row>
    <row r="21" spans="1:43" ht="20.100000000000001" customHeight="1">
      <c r="A21" s="8" t="s">
        <v>197</v>
      </c>
      <c r="B21" s="19">
        <v>866.46</v>
      </c>
      <c r="C21" s="371">
        <v>580.24</v>
      </c>
      <c r="D21" s="375">
        <v>1446.7</v>
      </c>
      <c r="E21" s="19">
        <v>906.50000000000011</v>
      </c>
      <c r="F21" s="369">
        <v>1008.87</v>
      </c>
      <c r="G21" s="377">
        <v>1915.3700000000001</v>
      </c>
      <c r="H21" s="345">
        <f t="shared" si="0"/>
        <v>2.2519387319635171E-2</v>
      </c>
      <c r="I21" s="323">
        <f t="shared" si="1"/>
        <v>4.0889405166409896E-3</v>
      </c>
      <c r="J21" s="399">
        <f t="shared" si="2"/>
        <v>8.0202500364367837E-3</v>
      </c>
      <c r="K21" s="323">
        <f t="shared" si="3"/>
        <v>2.5405670971757808E-2</v>
      </c>
      <c r="L21" s="323">
        <f t="shared" si="4"/>
        <v>7.3295480675070806E-3</v>
      </c>
      <c r="M21" s="399">
        <f t="shared" si="5"/>
        <v>1.1050727522431242E-2</v>
      </c>
      <c r="N21" s="394">
        <f t="shared" si="6"/>
        <v>4.6211019550816052E-2</v>
      </c>
      <c r="O21" s="395">
        <f t="shared" si="6"/>
        <v>0.7387115676271887</v>
      </c>
      <c r="P21" s="386">
        <f t="shared" si="6"/>
        <v>0.32395797331858717</v>
      </c>
      <c r="R21" s="401">
        <v>279.63299999999998</v>
      </c>
      <c r="S21" s="369">
        <v>291.423</v>
      </c>
      <c r="T21" s="374">
        <v>571.05600000000004</v>
      </c>
      <c r="U21" s="19">
        <v>299.767</v>
      </c>
      <c r="V21" s="119">
        <v>351.041</v>
      </c>
      <c r="W21" s="375">
        <v>650.80799999999999</v>
      </c>
      <c r="X21" s="345">
        <f t="shared" si="10"/>
        <v>2.8849263775471101E-2</v>
      </c>
      <c r="Y21" s="323">
        <f t="shared" si="11"/>
        <v>8.1493942924793696E-3</v>
      </c>
      <c r="Z21" s="399">
        <f t="shared" si="12"/>
        <v>1.2563664692612015E-2</v>
      </c>
      <c r="AA21" s="323">
        <f t="shared" si="13"/>
        <v>3.3461064190141387E-2</v>
      </c>
      <c r="AB21" s="323">
        <f t="shared" si="14"/>
        <v>1.037829768848793E-2</v>
      </c>
      <c r="AC21" s="399">
        <f t="shared" si="15"/>
        <v>1.5211762876962449E-2</v>
      </c>
      <c r="AE21" s="394">
        <f t="shared" si="7"/>
        <v>7.2001516273115171E-2</v>
      </c>
      <c r="AF21" s="395">
        <f t="shared" si="7"/>
        <v>0.20457547962926739</v>
      </c>
      <c r="AG21" s="386">
        <f t="shared" si="7"/>
        <v>0.13965705640077322</v>
      </c>
      <c r="AI21" s="27">
        <f t="shared" si="8"/>
        <v>3.2273042033100197</v>
      </c>
      <c r="AJ21" s="28">
        <f t="shared" si="8"/>
        <v>5.0224562250103402</v>
      </c>
      <c r="AK21" s="402">
        <f t="shared" si="8"/>
        <v>3.9473007534388609</v>
      </c>
      <c r="AL21" s="28">
        <f t="shared" si="8"/>
        <v>3.3068615554329832</v>
      </c>
      <c r="AM21" s="28">
        <f t="shared" si="8"/>
        <v>3.4795464232259854</v>
      </c>
      <c r="AN21" s="402">
        <f t="shared" si="8"/>
        <v>3.3978186982149658</v>
      </c>
      <c r="AO21" s="384">
        <f t="shared" si="16"/>
        <v>2.4651333469391312E-2</v>
      </c>
      <c r="AP21" s="385">
        <f t="shared" si="16"/>
        <v>-0.3072022398325987</v>
      </c>
      <c r="AQ21" s="386">
        <f t="shared" si="16"/>
        <v>-0.13920450696471257</v>
      </c>
    </row>
    <row r="22" spans="1:43" ht="20.100000000000001" customHeight="1">
      <c r="A22" s="8" t="s">
        <v>204</v>
      </c>
      <c r="B22" s="19">
        <v>553.05999999999995</v>
      </c>
      <c r="C22" s="371">
        <v>1644.26</v>
      </c>
      <c r="D22" s="375">
        <v>2197.3199999999997</v>
      </c>
      <c r="E22" s="19">
        <v>773.12</v>
      </c>
      <c r="F22" s="369">
        <v>1258.8800000000001</v>
      </c>
      <c r="G22" s="377">
        <v>2032</v>
      </c>
      <c r="H22" s="345">
        <f t="shared" si="0"/>
        <v>1.4374088072152697E-2</v>
      </c>
      <c r="I22" s="323">
        <f t="shared" si="1"/>
        <v>1.1587069719240509E-2</v>
      </c>
      <c r="J22" s="399">
        <f t="shared" si="2"/>
        <v>1.2181555132413957E-2</v>
      </c>
      <c r="K22" s="323">
        <f t="shared" si="3"/>
        <v>2.166754808790446E-2</v>
      </c>
      <c r="L22" s="323">
        <f t="shared" si="4"/>
        <v>9.1458973616256947E-3</v>
      </c>
      <c r="M22" s="399">
        <f t="shared" si="5"/>
        <v>1.1723624326151231E-2</v>
      </c>
      <c r="N22" s="394">
        <f t="shared" si="6"/>
        <v>0.39789534589375491</v>
      </c>
      <c r="O22" s="395">
        <f t="shared" si="6"/>
        <v>-0.23437899115711619</v>
      </c>
      <c r="P22" s="386">
        <f t="shared" si="6"/>
        <v>-7.523710702128035E-2</v>
      </c>
      <c r="R22" s="401">
        <v>153.976</v>
      </c>
      <c r="S22" s="369">
        <v>467.70699999999999</v>
      </c>
      <c r="T22" s="374">
        <v>621.68299999999999</v>
      </c>
      <c r="U22" s="19">
        <v>217.209</v>
      </c>
      <c r="V22" s="119">
        <v>365.47300000000001</v>
      </c>
      <c r="W22" s="375">
        <v>582.68200000000002</v>
      </c>
      <c r="X22" s="345">
        <f t="shared" si="10"/>
        <v>1.5885443560280574E-2</v>
      </c>
      <c r="Y22" s="323">
        <f t="shared" si="11"/>
        <v>1.3079025184534675E-2</v>
      </c>
      <c r="Z22" s="399">
        <f t="shared" si="12"/>
        <v>1.3677497052998507E-2</v>
      </c>
      <c r="AA22" s="323">
        <f t="shared" si="13"/>
        <v>2.4245645089941259E-2</v>
      </c>
      <c r="AB22" s="323">
        <f t="shared" si="14"/>
        <v>1.0804970334247991E-2</v>
      </c>
      <c r="AC22" s="399">
        <f t="shared" si="15"/>
        <v>1.3619409129381067E-2</v>
      </c>
      <c r="AE22" s="394">
        <f t="shared" si="7"/>
        <v>0.41066789629552658</v>
      </c>
      <c r="AF22" s="395">
        <f t="shared" si="7"/>
        <v>-0.21858556745996957</v>
      </c>
      <c r="AG22" s="386">
        <f t="shared" si="7"/>
        <v>-6.2734544776035336E-2</v>
      </c>
      <c r="AI22" s="27">
        <f t="shared" si="8"/>
        <v>2.7840740606805774</v>
      </c>
      <c r="AJ22" s="28">
        <f t="shared" si="8"/>
        <v>2.8444832325787894</v>
      </c>
      <c r="AK22" s="402">
        <f t="shared" si="8"/>
        <v>2.8292783936795733</v>
      </c>
      <c r="AL22" s="28">
        <f t="shared" si="8"/>
        <v>2.8095121067880795</v>
      </c>
      <c r="AM22" s="28">
        <f t="shared" si="8"/>
        <v>2.9031599517031008</v>
      </c>
      <c r="AN22" s="402">
        <f t="shared" si="8"/>
        <v>2.8675295275590553</v>
      </c>
      <c r="AO22" s="384">
        <f t="shared" si="16"/>
        <v>9.1369861408369581E-3</v>
      </c>
      <c r="AP22" s="385">
        <f t="shared" si="16"/>
        <v>2.0628252770931423E-2</v>
      </c>
      <c r="AQ22" s="386">
        <f t="shared" si="16"/>
        <v>1.351974905153645E-2</v>
      </c>
    </row>
    <row r="23" spans="1:43" ht="20.100000000000001" customHeight="1">
      <c r="A23" s="8" t="s">
        <v>217</v>
      </c>
      <c r="B23" s="19">
        <v>704.16000000000008</v>
      </c>
      <c r="C23" s="371">
        <v>1960.2</v>
      </c>
      <c r="D23" s="375">
        <v>2664.36</v>
      </c>
      <c r="E23" s="19">
        <v>320.94</v>
      </c>
      <c r="F23" s="369">
        <v>2446.0700000000002</v>
      </c>
      <c r="G23" s="377">
        <v>2767.01</v>
      </c>
      <c r="H23" s="345">
        <f t="shared" si="0"/>
        <v>1.8301193101810012E-2</v>
      </c>
      <c r="I23" s="323">
        <f t="shared" si="1"/>
        <v>1.3813493038604142E-2</v>
      </c>
      <c r="J23" s="399">
        <f t="shared" si="2"/>
        <v>1.4770742646768998E-2</v>
      </c>
      <c r="K23" s="323">
        <f t="shared" si="3"/>
        <v>8.9947005423893552E-3</v>
      </c>
      <c r="L23" s="323">
        <f t="shared" si="4"/>
        <v>1.777095923308954E-2</v>
      </c>
      <c r="M23" s="399">
        <f t="shared" si="5"/>
        <v>1.5964264639125848E-2</v>
      </c>
      <c r="N23" s="394">
        <f t="shared" si="6"/>
        <v>-0.54422290388548067</v>
      </c>
      <c r="O23" s="395">
        <f t="shared" si="6"/>
        <v>0.24786756453423126</v>
      </c>
      <c r="P23" s="386">
        <f t="shared" si="6"/>
        <v>3.8527075920671415E-2</v>
      </c>
      <c r="R23" s="401">
        <v>178.786</v>
      </c>
      <c r="S23" s="369">
        <v>350.07100000000003</v>
      </c>
      <c r="T23" s="374">
        <v>528.85699999999997</v>
      </c>
      <c r="U23" s="19">
        <v>88.445999999999998</v>
      </c>
      <c r="V23" s="119">
        <v>461.27200000000005</v>
      </c>
      <c r="W23" s="375">
        <v>549.71800000000007</v>
      </c>
      <c r="X23" s="345">
        <f t="shared" si="10"/>
        <v>1.8445049308777491E-2</v>
      </c>
      <c r="Y23" s="323">
        <f t="shared" si="11"/>
        <v>9.7894353203506444E-3</v>
      </c>
      <c r="Z23" s="399">
        <f t="shared" si="12"/>
        <v>1.1635254718172495E-2</v>
      </c>
      <c r="AA23" s="323">
        <f t="shared" si="13"/>
        <v>9.8726587094685042E-3</v>
      </c>
      <c r="AB23" s="323">
        <f t="shared" si="14"/>
        <v>1.3637205145165962E-2</v>
      </c>
      <c r="AC23" s="399">
        <f t="shared" si="15"/>
        <v>1.2848919904484954E-2</v>
      </c>
      <c r="AE23" s="394">
        <f t="shared" si="7"/>
        <v>-0.50529683532267633</v>
      </c>
      <c r="AF23" s="395">
        <f t="shared" si="7"/>
        <v>0.3176527047370391</v>
      </c>
      <c r="AG23" s="386">
        <f t="shared" si="7"/>
        <v>3.9445445555225903E-2</v>
      </c>
      <c r="AI23" s="27">
        <f t="shared" ref="AI23:AN33" si="17">(R23/B23)*10</f>
        <v>2.5389968189047938</v>
      </c>
      <c r="AJ23" s="28">
        <f t="shared" si="17"/>
        <v>1.785894296500357</v>
      </c>
      <c r="AK23" s="402">
        <f t="shared" si="17"/>
        <v>1.984930715068534</v>
      </c>
      <c r="AL23" s="28">
        <f t="shared" si="17"/>
        <v>2.75584221349785</v>
      </c>
      <c r="AM23" s="28">
        <f t="shared" si="17"/>
        <v>1.885767782606385</v>
      </c>
      <c r="AN23" s="402">
        <f t="shared" si="17"/>
        <v>1.9866859895699691</v>
      </c>
      <c r="AO23" s="384">
        <f t="shared" si="16"/>
        <v>8.5405933941497925E-2</v>
      </c>
      <c r="AP23" s="385">
        <f t="shared" si="16"/>
        <v>5.5923514791295495E-2</v>
      </c>
      <c r="AQ23" s="386">
        <f t="shared" si="16"/>
        <v>8.8430013607527071E-4</v>
      </c>
    </row>
    <row r="24" spans="1:43" ht="20.100000000000001" customHeight="1">
      <c r="A24" s="8" t="s">
        <v>188</v>
      </c>
      <c r="B24" s="19">
        <v>1397.6799999999998</v>
      </c>
      <c r="C24" s="371">
        <v>2921.64</v>
      </c>
      <c r="D24" s="375">
        <v>4319.32</v>
      </c>
      <c r="E24" s="19">
        <v>349.78</v>
      </c>
      <c r="F24" s="369">
        <v>1743.43</v>
      </c>
      <c r="G24" s="377">
        <v>2093.21</v>
      </c>
      <c r="H24" s="345">
        <f t="shared" si="0"/>
        <v>3.632585147486056E-2</v>
      </c>
      <c r="I24" s="323">
        <f t="shared" si="1"/>
        <v>2.0588742884046222E-2</v>
      </c>
      <c r="J24" s="399">
        <f t="shared" si="2"/>
        <v>2.3945549448663943E-2</v>
      </c>
      <c r="K24" s="323">
        <f t="shared" si="3"/>
        <v>9.8029736265873631E-3</v>
      </c>
      <c r="L24" s="323">
        <f t="shared" si="4"/>
        <v>1.2666204751190808E-2</v>
      </c>
      <c r="M24" s="399">
        <f t="shared" si="5"/>
        <v>1.2076775430975895E-2</v>
      </c>
      <c r="N24" s="394">
        <f t="shared" si="6"/>
        <v>-0.74974243031309029</v>
      </c>
      <c r="O24" s="395">
        <f t="shared" si="6"/>
        <v>-0.40327008118727831</v>
      </c>
      <c r="P24" s="386">
        <f t="shared" si="6"/>
        <v>-0.51538436605762017</v>
      </c>
      <c r="R24" s="401">
        <v>377.54399999999998</v>
      </c>
      <c r="S24" s="369">
        <v>767.4369999999999</v>
      </c>
      <c r="T24" s="374">
        <v>1144.9809999999998</v>
      </c>
      <c r="U24" s="19">
        <v>87.88</v>
      </c>
      <c r="V24" s="119">
        <v>450.42599999999999</v>
      </c>
      <c r="W24" s="375">
        <v>538.30600000000004</v>
      </c>
      <c r="X24" s="345">
        <f t="shared" si="10"/>
        <v>3.8950576086679546E-2</v>
      </c>
      <c r="Y24" s="323">
        <f t="shared" si="11"/>
        <v>2.146071760855351E-2</v>
      </c>
      <c r="Z24" s="399">
        <f t="shared" si="12"/>
        <v>2.5190449559082811E-2</v>
      </c>
      <c r="AA24" s="323">
        <f t="shared" si="13"/>
        <v>9.8094797660503823E-3</v>
      </c>
      <c r="AB24" s="323">
        <f t="shared" si="14"/>
        <v>1.3316550245227378E-2</v>
      </c>
      <c r="AC24" s="399">
        <f t="shared" si="15"/>
        <v>1.2582179732342179E-2</v>
      </c>
      <c r="AE24" s="394">
        <f t="shared" si="7"/>
        <v>-0.76723242853813067</v>
      </c>
      <c r="AF24" s="395">
        <f t="shared" si="7"/>
        <v>-0.41307755555179115</v>
      </c>
      <c r="AG24" s="386">
        <f t="shared" si="7"/>
        <v>-0.52985595394159368</v>
      </c>
      <c r="AI24" s="27">
        <f t="shared" si="17"/>
        <v>2.7012191631847058</v>
      </c>
      <c r="AJ24" s="28">
        <f t="shared" si="17"/>
        <v>2.6267336153667116</v>
      </c>
      <c r="AK24" s="402">
        <f t="shared" si="17"/>
        <v>2.6508362427419128</v>
      </c>
      <c r="AL24" s="28">
        <f t="shared" si="17"/>
        <v>2.5124363885871119</v>
      </c>
      <c r="AM24" s="28">
        <f t="shared" si="17"/>
        <v>2.5835622881331628</v>
      </c>
      <c r="AN24" s="402">
        <f t="shared" si="17"/>
        <v>2.5716769937082287</v>
      </c>
      <c r="AO24" s="384">
        <f t="shared" si="16"/>
        <v>-6.9887988790595268E-2</v>
      </c>
      <c r="AP24" s="385">
        <f t="shared" si="16"/>
        <v>-1.643536557380286E-2</v>
      </c>
      <c r="AQ24" s="386">
        <f t="shared" si="16"/>
        <v>-2.9861991381182083E-2</v>
      </c>
    </row>
    <row r="25" spans="1:43" ht="20.100000000000001" customHeight="1">
      <c r="A25" s="8" t="s">
        <v>195</v>
      </c>
      <c r="B25" s="19">
        <v>53.16</v>
      </c>
      <c r="C25" s="371">
        <v>166.03</v>
      </c>
      <c r="D25" s="375">
        <v>219.19</v>
      </c>
      <c r="E25" s="19">
        <v>43.56</v>
      </c>
      <c r="F25" s="369">
        <v>130.11000000000001</v>
      </c>
      <c r="G25" s="377">
        <v>173.67000000000002</v>
      </c>
      <c r="H25" s="345">
        <f t="shared" si="0"/>
        <v>1.3816340395538232E-3</v>
      </c>
      <c r="I25" s="323">
        <f t="shared" si="1"/>
        <v>1.170010330170108E-3</v>
      </c>
      <c r="J25" s="399">
        <f t="shared" si="2"/>
        <v>1.2151507606874808E-3</v>
      </c>
      <c r="K25" s="323">
        <f t="shared" si="3"/>
        <v>1.220817460043872E-3</v>
      </c>
      <c r="L25" s="323">
        <f t="shared" si="4"/>
        <v>9.4526301611044675E-4</v>
      </c>
      <c r="M25" s="399">
        <f t="shared" si="5"/>
        <v>1.001989092875337E-3</v>
      </c>
      <c r="N25" s="394">
        <f t="shared" si="6"/>
        <v>-0.18058690744920983</v>
      </c>
      <c r="O25" s="395">
        <f t="shared" si="6"/>
        <v>-0.21634644341384079</v>
      </c>
      <c r="P25" s="386">
        <f t="shared" si="6"/>
        <v>-0.20767370774214144</v>
      </c>
      <c r="R25" s="401">
        <v>78.460999999999999</v>
      </c>
      <c r="S25" s="369">
        <v>306.75800000000004</v>
      </c>
      <c r="T25" s="374">
        <v>385.21900000000005</v>
      </c>
      <c r="U25" s="19">
        <v>69.25</v>
      </c>
      <c r="V25" s="119">
        <v>255.97399999999999</v>
      </c>
      <c r="W25" s="375">
        <v>325.22399999999999</v>
      </c>
      <c r="X25" s="345">
        <f t="shared" si="10"/>
        <v>8.0946886994283148E-3</v>
      </c>
      <c r="Y25" s="323">
        <f t="shared" si="11"/>
        <v>8.5782244173328356E-3</v>
      </c>
      <c r="Z25" s="399">
        <f t="shared" si="12"/>
        <v>8.4751098827843645E-3</v>
      </c>
      <c r="AA25" s="323">
        <f t="shared" si="13"/>
        <v>7.7299325648496706E-3</v>
      </c>
      <c r="AB25" s="323">
        <f t="shared" si="14"/>
        <v>7.5677039790594518E-3</v>
      </c>
      <c r="AC25" s="399">
        <f t="shared" si="15"/>
        <v>7.6016741802455339E-3</v>
      </c>
      <c r="AE25" s="394">
        <f t="shared" si="7"/>
        <v>-0.1173959036973783</v>
      </c>
      <c r="AF25" s="395">
        <f t="shared" si="7"/>
        <v>-0.16555069468440933</v>
      </c>
      <c r="AG25" s="386">
        <f t="shared" si="7"/>
        <v>-0.15574257759871671</v>
      </c>
      <c r="AI25" s="27">
        <f t="shared" si="17"/>
        <v>14.759405568096312</v>
      </c>
      <c r="AJ25" s="28">
        <f t="shared" si="17"/>
        <v>18.476058543636697</v>
      </c>
      <c r="AK25" s="402">
        <f t="shared" si="17"/>
        <v>17.574661252794382</v>
      </c>
      <c r="AL25" s="28">
        <f t="shared" si="17"/>
        <v>15.897612488521579</v>
      </c>
      <c r="AM25" s="28">
        <f t="shared" si="17"/>
        <v>19.673660748597335</v>
      </c>
      <c r="AN25" s="402">
        <f t="shared" si="17"/>
        <v>18.72655035411988</v>
      </c>
      <c r="AO25" s="384">
        <f t="shared" si="16"/>
        <v>7.7117395763254604E-2</v>
      </c>
      <c r="AP25" s="385">
        <f t="shared" si="16"/>
        <v>6.481913889437757E-2</v>
      </c>
      <c r="AQ25" s="386">
        <f t="shared" si="16"/>
        <v>6.5542606184932684E-2</v>
      </c>
    </row>
    <row r="26" spans="1:43" ht="20.100000000000001" customHeight="1">
      <c r="A26" s="8" t="s">
        <v>191</v>
      </c>
      <c r="B26" s="19">
        <v>178.27</v>
      </c>
      <c r="C26" s="371">
        <v>1297.8000000000002</v>
      </c>
      <c r="D26" s="375">
        <v>1476.0700000000002</v>
      </c>
      <c r="E26" s="19">
        <v>176.17000000000002</v>
      </c>
      <c r="F26" s="369">
        <v>1040.3799999999999</v>
      </c>
      <c r="G26" s="377">
        <v>1216.55</v>
      </c>
      <c r="H26" s="345">
        <f t="shared" si="0"/>
        <v>4.6332562120252078E-3</v>
      </c>
      <c r="I26" s="323">
        <f t="shared" si="1"/>
        <v>9.1455725260179872E-3</v>
      </c>
      <c r="J26" s="399">
        <f t="shared" si="2"/>
        <v>8.1830721443860131E-3</v>
      </c>
      <c r="K26" s="323">
        <f t="shared" si="3"/>
        <v>4.9373602372802788E-3</v>
      </c>
      <c r="L26" s="323">
        <f t="shared" si="4"/>
        <v>7.5584715755974662E-3</v>
      </c>
      <c r="M26" s="399">
        <f t="shared" si="5"/>
        <v>7.0188854202653935E-3</v>
      </c>
      <c r="N26" s="394">
        <f t="shared" si="6"/>
        <v>-1.1779884444943031E-2</v>
      </c>
      <c r="O26" s="395">
        <f t="shared" si="6"/>
        <v>-0.19835105563260924</v>
      </c>
      <c r="P26" s="386">
        <f t="shared" si="6"/>
        <v>-0.1758182200031165</v>
      </c>
      <c r="R26" s="401">
        <v>46.314000000000007</v>
      </c>
      <c r="S26" s="369">
        <v>358.81200000000001</v>
      </c>
      <c r="T26" s="374">
        <v>405.12600000000003</v>
      </c>
      <c r="U26" s="19">
        <v>43.552999999999997</v>
      </c>
      <c r="V26" s="119">
        <v>241.40300000000002</v>
      </c>
      <c r="W26" s="375">
        <v>284.95600000000002</v>
      </c>
      <c r="X26" s="345">
        <f t="shared" si="10"/>
        <v>4.7781370671457551E-3</v>
      </c>
      <c r="Y26" s="323">
        <f t="shared" si="11"/>
        <v>1.0033869889724241E-2</v>
      </c>
      <c r="Z26" s="399">
        <f t="shared" si="12"/>
        <v>8.9130789664396051E-3</v>
      </c>
      <c r="AA26" s="323">
        <f t="shared" si="13"/>
        <v>4.8615415595219882E-3</v>
      </c>
      <c r="AB26" s="323">
        <f t="shared" si="14"/>
        <v>7.1369218891640914E-3</v>
      </c>
      <c r="AC26" s="399">
        <f t="shared" si="15"/>
        <v>6.6604637656078472E-3</v>
      </c>
      <c r="AE26" s="394">
        <f t="shared" si="7"/>
        <v>-5.9614803299218581E-2</v>
      </c>
      <c r="AF26" s="395">
        <f t="shared" si="7"/>
        <v>-0.32721592365918639</v>
      </c>
      <c r="AG26" s="386">
        <f t="shared" si="7"/>
        <v>-0.29662376643315908</v>
      </c>
      <c r="AI26" s="27">
        <f t="shared" si="17"/>
        <v>2.5979693723004433</v>
      </c>
      <c r="AJ26" s="28">
        <f t="shared" si="17"/>
        <v>2.7647711511789179</v>
      </c>
      <c r="AK26" s="402">
        <f t="shared" si="17"/>
        <v>2.7446259323744808</v>
      </c>
      <c r="AL26" s="28">
        <f t="shared" si="17"/>
        <v>2.4722143384231137</v>
      </c>
      <c r="AM26" s="28">
        <f t="shared" si="17"/>
        <v>2.3203348776408625</v>
      </c>
      <c r="AN26" s="402">
        <f t="shared" si="17"/>
        <v>2.3423287164522626</v>
      </c>
      <c r="AO26" s="384">
        <f t="shared" si="16"/>
        <v>-4.8405125640867901E-2</v>
      </c>
      <c r="AP26" s="385">
        <f t="shared" si="16"/>
        <v>-0.16074975078806961</v>
      </c>
      <c r="AQ26" s="386">
        <f t="shared" si="16"/>
        <v>-0.14657633711643012</v>
      </c>
    </row>
    <row r="27" spans="1:43" ht="20.100000000000001" customHeight="1">
      <c r="A27" s="8" t="s">
        <v>202</v>
      </c>
      <c r="B27" s="19">
        <v>78.61</v>
      </c>
      <c r="C27" s="371">
        <v>1149.8899999999999</v>
      </c>
      <c r="D27" s="375">
        <v>1228.4999999999998</v>
      </c>
      <c r="E27" s="19">
        <v>185.85</v>
      </c>
      <c r="F27" s="369">
        <v>867.1400000000001</v>
      </c>
      <c r="G27" s="377">
        <v>1052.99</v>
      </c>
      <c r="H27" s="345">
        <f t="shared" si="0"/>
        <v>2.0430822394530857E-3</v>
      </c>
      <c r="I27" s="323">
        <f t="shared" si="1"/>
        <v>8.1032534997247802E-3</v>
      </c>
      <c r="J27" s="399">
        <f t="shared" si="2"/>
        <v>6.8105876614105113E-3</v>
      </c>
      <c r="K27" s="323">
        <f t="shared" si="3"/>
        <v>5.2086530061789165E-3</v>
      </c>
      <c r="L27" s="323">
        <f t="shared" si="4"/>
        <v>6.2998645130275368E-3</v>
      </c>
      <c r="M27" s="399">
        <f t="shared" si="5"/>
        <v>6.075225974012788E-3</v>
      </c>
      <c r="N27" s="394">
        <f t="shared" si="6"/>
        <v>1.3642030276046304</v>
      </c>
      <c r="O27" s="395">
        <f t="shared" si="6"/>
        <v>-0.24589308542556226</v>
      </c>
      <c r="P27" s="386">
        <f t="shared" si="6"/>
        <v>-0.14286528286528269</v>
      </c>
      <c r="R27" s="401">
        <v>16.240000000000002</v>
      </c>
      <c r="S27" s="369">
        <v>350.72500000000002</v>
      </c>
      <c r="T27" s="374">
        <v>366.96500000000003</v>
      </c>
      <c r="U27" s="19">
        <v>53.126999999999995</v>
      </c>
      <c r="V27" s="119">
        <v>230.98299999999995</v>
      </c>
      <c r="W27" s="375">
        <v>284.10999999999996</v>
      </c>
      <c r="X27" s="345">
        <f t="shared" si="10"/>
        <v>1.6754533396045916E-3</v>
      </c>
      <c r="Y27" s="323">
        <f t="shared" si="11"/>
        <v>9.8077238695292654E-3</v>
      </c>
      <c r="Z27" s="399">
        <f t="shared" si="12"/>
        <v>8.0735080516172991E-3</v>
      </c>
      <c r="AA27" s="323">
        <f t="shared" si="13"/>
        <v>5.9302256660327566E-3</v>
      </c>
      <c r="AB27" s="323">
        <f t="shared" si="14"/>
        <v>6.82886140074808E-3</v>
      </c>
      <c r="AC27" s="399">
        <f t="shared" si="15"/>
        <v>6.6406896519001007E-3</v>
      </c>
      <c r="AE27" s="394">
        <f t="shared" si="7"/>
        <v>2.2713669950738908</v>
      </c>
      <c r="AF27" s="395">
        <f t="shared" si="7"/>
        <v>-0.34141278779670703</v>
      </c>
      <c r="AG27" s="386">
        <f t="shared" si="7"/>
        <v>-0.22578447535868562</v>
      </c>
      <c r="AI27" s="27">
        <f t="shared" si="17"/>
        <v>2.0658949243098848</v>
      </c>
      <c r="AJ27" s="28">
        <f t="shared" si="17"/>
        <v>3.0500743549382991</v>
      </c>
      <c r="AK27" s="402">
        <f t="shared" si="17"/>
        <v>2.9870980870980879</v>
      </c>
      <c r="AL27" s="28">
        <f t="shared" si="17"/>
        <v>2.858595641646489</v>
      </c>
      <c r="AM27" s="28">
        <f t="shared" si="17"/>
        <v>2.6637336531586584</v>
      </c>
      <c r="AN27" s="402">
        <f t="shared" si="17"/>
        <v>2.6981262879989361</v>
      </c>
      <c r="AO27" s="384">
        <f t="shared" si="16"/>
        <v>0.38370814895215793</v>
      </c>
      <c r="AP27" s="385">
        <f t="shared" si="16"/>
        <v>-0.12666599460243524</v>
      </c>
      <c r="AQ27" s="386">
        <f t="shared" si="16"/>
        <v>-9.6739976617199991E-2</v>
      </c>
    </row>
    <row r="28" spans="1:43" ht="20.100000000000001" customHeight="1">
      <c r="A28" s="8" t="s">
        <v>193</v>
      </c>
      <c r="B28" s="19">
        <v>136.58999999999997</v>
      </c>
      <c r="C28" s="371">
        <v>635.67999999999995</v>
      </c>
      <c r="D28" s="375">
        <v>772.27</v>
      </c>
      <c r="E28" s="19">
        <v>95.92</v>
      </c>
      <c r="F28" s="369">
        <v>1214.2800000000002</v>
      </c>
      <c r="G28" s="377">
        <v>1310.2000000000003</v>
      </c>
      <c r="H28" s="345">
        <f t="shared" si="0"/>
        <v>3.5499885903434287E-3</v>
      </c>
      <c r="I28" s="323">
        <f t="shared" si="1"/>
        <v>4.4796251682378734E-3</v>
      </c>
      <c r="J28" s="399">
        <f t="shared" si="2"/>
        <v>4.281328883416766E-3</v>
      </c>
      <c r="K28" s="323">
        <f t="shared" si="3"/>
        <v>2.6882647099955971E-3</v>
      </c>
      <c r="L28" s="323">
        <f t="shared" si="4"/>
        <v>8.8218736085050597E-3</v>
      </c>
      <c r="M28" s="399">
        <f t="shared" si="5"/>
        <v>7.5591991102969226E-3</v>
      </c>
      <c r="N28" s="394">
        <f t="shared" si="6"/>
        <v>-0.29775239768650691</v>
      </c>
      <c r="O28" s="395">
        <f t="shared" si="6"/>
        <v>0.91020639315378848</v>
      </c>
      <c r="P28" s="386">
        <f t="shared" si="6"/>
        <v>0.69655690367358603</v>
      </c>
      <c r="R28" s="401">
        <v>21.917000000000002</v>
      </c>
      <c r="S28" s="369">
        <v>172.49099999999999</v>
      </c>
      <c r="T28" s="374">
        <v>194.40799999999999</v>
      </c>
      <c r="U28" s="19">
        <v>24.032</v>
      </c>
      <c r="V28" s="119">
        <v>259.10500000000002</v>
      </c>
      <c r="W28" s="375">
        <v>283.137</v>
      </c>
      <c r="X28" s="345">
        <f t="shared" si="10"/>
        <v>2.2611398303025759E-3</v>
      </c>
      <c r="Y28" s="323">
        <f t="shared" si="11"/>
        <v>4.8235628996477929E-3</v>
      </c>
      <c r="Z28" s="399">
        <f t="shared" si="12"/>
        <v>4.2771233041265944E-3</v>
      </c>
      <c r="AA28" s="323">
        <f t="shared" si="13"/>
        <v>2.682537753046459E-3</v>
      </c>
      <c r="AB28" s="323">
        <f t="shared" si="14"/>
        <v>7.6602699473157414E-3</v>
      </c>
      <c r="AC28" s="399">
        <f t="shared" si="15"/>
        <v>6.6179470837705078E-3</v>
      </c>
      <c r="AE28" s="394">
        <f t="shared" si="7"/>
        <v>9.6500433453483525E-2</v>
      </c>
      <c r="AF28" s="395">
        <f t="shared" si="7"/>
        <v>0.5021363433454501</v>
      </c>
      <c r="AG28" s="386">
        <f t="shared" si="7"/>
        <v>0.45640611497469252</v>
      </c>
      <c r="AI28" s="27">
        <f t="shared" si="17"/>
        <v>1.6045830587890773</v>
      </c>
      <c r="AJ28" s="28">
        <f t="shared" si="17"/>
        <v>2.713487918449534</v>
      </c>
      <c r="AK28" s="402">
        <f t="shared" si="17"/>
        <v>2.5173579188625741</v>
      </c>
      <c r="AL28" s="28">
        <f t="shared" si="17"/>
        <v>2.5054211843202667</v>
      </c>
      <c r="AM28" s="28">
        <f t="shared" si="17"/>
        <v>2.1338159238396415</v>
      </c>
      <c r="AN28" s="402">
        <f t="shared" si="17"/>
        <v>2.1610212181346355</v>
      </c>
      <c r="AO28" s="384">
        <f t="shared" si="16"/>
        <v>0.56141570272530517</v>
      </c>
      <c r="AP28" s="385">
        <f t="shared" si="16"/>
        <v>-0.2136261564566363</v>
      </c>
      <c r="AQ28" s="386">
        <f t="shared" si="16"/>
        <v>-0.14155186199701919</v>
      </c>
    </row>
    <row r="29" spans="1:43" ht="20.100000000000001" customHeight="1">
      <c r="A29" s="8" t="s">
        <v>203</v>
      </c>
      <c r="B29" s="19">
        <v>151.15</v>
      </c>
      <c r="C29" s="371">
        <v>599.02</v>
      </c>
      <c r="D29" s="375">
        <v>750.17</v>
      </c>
      <c r="E29" s="19">
        <v>111.99</v>
      </c>
      <c r="F29" s="369">
        <v>762.37</v>
      </c>
      <c r="G29" s="377">
        <v>874.36</v>
      </c>
      <c r="H29" s="345">
        <f t="shared" si="0"/>
        <v>3.9284045349616322E-3</v>
      </c>
      <c r="I29" s="323">
        <f t="shared" si="1"/>
        <v>4.2212828282749987E-3</v>
      </c>
      <c r="J29" s="399">
        <f t="shared" si="2"/>
        <v>4.1588103752220789E-3</v>
      </c>
      <c r="K29" s="323">
        <f t="shared" si="3"/>
        <v>3.1386443377023239E-3</v>
      </c>
      <c r="L29" s="323">
        <f t="shared" si="4"/>
        <v>5.53869929745693E-3</v>
      </c>
      <c r="M29" s="399">
        <f t="shared" si="5"/>
        <v>5.0446201603413345E-3</v>
      </c>
      <c r="N29" s="394">
        <f t="shared" si="6"/>
        <v>-0.25908038372477676</v>
      </c>
      <c r="O29" s="395">
        <f t="shared" si="6"/>
        <v>0.27269540249073493</v>
      </c>
      <c r="P29" s="386">
        <f t="shared" si="6"/>
        <v>0.16554914219443601</v>
      </c>
      <c r="R29" s="401">
        <v>65.504000000000005</v>
      </c>
      <c r="S29" s="369">
        <v>158.99199999999999</v>
      </c>
      <c r="T29" s="374">
        <v>224.49599999999998</v>
      </c>
      <c r="U29" s="19">
        <v>50.053000000000004</v>
      </c>
      <c r="V29" s="119">
        <v>225.18900000000002</v>
      </c>
      <c r="W29" s="375">
        <v>275.24200000000002</v>
      </c>
      <c r="X29" s="345">
        <f t="shared" si="10"/>
        <v>6.7579369185627562E-3</v>
      </c>
      <c r="Y29" s="323">
        <f t="shared" si="11"/>
        <v>4.4460749403783502E-3</v>
      </c>
      <c r="Z29" s="399">
        <f t="shared" si="12"/>
        <v>4.9390821019875929E-3</v>
      </c>
      <c r="AA29" s="323">
        <f t="shared" si="13"/>
        <v>5.5870947966558931E-3</v>
      </c>
      <c r="AB29" s="323">
        <f t="shared" si="14"/>
        <v>6.6575655783025585E-3</v>
      </c>
      <c r="AC29" s="399">
        <f t="shared" si="15"/>
        <v>6.4334120628217516E-3</v>
      </c>
      <c r="AE29" s="394">
        <f t="shared" si="7"/>
        <v>-0.23587872496336101</v>
      </c>
      <c r="AF29" s="395">
        <f t="shared" si="7"/>
        <v>0.41635428197645186</v>
      </c>
      <c r="AG29" s="386">
        <f t="shared" si="7"/>
        <v>0.22604411659895962</v>
      </c>
      <c r="AI29" s="27">
        <f t="shared" si="17"/>
        <v>4.3337082368508106</v>
      </c>
      <c r="AJ29" s="28">
        <f t="shared" si="17"/>
        <v>2.6542018630429705</v>
      </c>
      <c r="AK29" s="402">
        <f t="shared" si="17"/>
        <v>2.9926016769532238</v>
      </c>
      <c r="AL29" s="28">
        <f t="shared" si="17"/>
        <v>4.4694169122243066</v>
      </c>
      <c r="AM29" s="28">
        <f t="shared" si="17"/>
        <v>2.9538019596783718</v>
      </c>
      <c r="AN29" s="402">
        <f t="shared" si="17"/>
        <v>3.1479253396770215</v>
      </c>
      <c r="AO29" s="384">
        <f t="shared" si="16"/>
        <v>3.1314677397874809E-2</v>
      </c>
      <c r="AP29" s="385">
        <f t="shared" si="16"/>
        <v>0.11287766043985741</v>
      </c>
      <c r="AQ29" s="386">
        <f t="shared" si="16"/>
        <v>5.1902551522303893E-2</v>
      </c>
    </row>
    <row r="30" spans="1:43" ht="20.100000000000001" customHeight="1">
      <c r="A30" s="8" t="s">
        <v>205</v>
      </c>
      <c r="B30" s="19">
        <v>320.97000000000003</v>
      </c>
      <c r="C30" s="371">
        <v>739.06999999999994</v>
      </c>
      <c r="D30" s="375">
        <v>1060.04</v>
      </c>
      <c r="E30" s="19">
        <v>383.79999999999995</v>
      </c>
      <c r="F30" s="369">
        <v>794.29</v>
      </c>
      <c r="G30" s="377">
        <v>1178.0899999999999</v>
      </c>
      <c r="H30" s="345">
        <f t="shared" si="0"/>
        <v>8.3420443505566339E-3</v>
      </c>
      <c r="I30" s="323">
        <f t="shared" si="1"/>
        <v>5.2082125803699425E-3</v>
      </c>
      <c r="J30" s="399">
        <f t="shared" si="2"/>
        <v>5.8766750871807891E-3</v>
      </c>
      <c r="K30" s="323">
        <f t="shared" si="3"/>
        <v>1.0756421973481129E-2</v>
      </c>
      <c r="L30" s="323">
        <f t="shared" si="4"/>
        <v>5.7706014992419232E-3</v>
      </c>
      <c r="M30" s="399">
        <f t="shared" si="5"/>
        <v>6.7969904440922753E-3</v>
      </c>
      <c r="N30" s="394">
        <f t="shared" si="6"/>
        <v>0.19575038165560621</v>
      </c>
      <c r="O30" s="395">
        <f t="shared" si="6"/>
        <v>7.4715520857293674E-2</v>
      </c>
      <c r="P30" s="386">
        <f t="shared" si="6"/>
        <v>0.1113637221236934</v>
      </c>
      <c r="R30" s="401">
        <v>78</v>
      </c>
      <c r="S30" s="369">
        <v>168.23499999999999</v>
      </c>
      <c r="T30" s="374">
        <v>246.23499999999999</v>
      </c>
      <c r="U30" s="19">
        <v>91.954999999999998</v>
      </c>
      <c r="V30" s="119">
        <v>179.191</v>
      </c>
      <c r="W30" s="375">
        <v>271.14600000000002</v>
      </c>
      <c r="X30" s="345">
        <f t="shared" si="10"/>
        <v>8.0471281089383086E-3</v>
      </c>
      <c r="Y30" s="323">
        <f t="shared" si="11"/>
        <v>4.7045475092743769E-3</v>
      </c>
      <c r="Z30" s="399">
        <f t="shared" si="12"/>
        <v>5.4173565737604002E-3</v>
      </c>
      <c r="AA30" s="323">
        <f t="shared" si="13"/>
        <v>1.0264345833945868E-2</v>
      </c>
      <c r="AB30" s="323">
        <f t="shared" si="14"/>
        <v>5.2976647773275501E-3</v>
      </c>
      <c r="AC30" s="399">
        <f t="shared" si="15"/>
        <v>6.3376735643029284E-3</v>
      </c>
      <c r="AE30" s="394">
        <f t="shared" si="7"/>
        <v>0.1789102564102564</v>
      </c>
      <c r="AF30" s="395">
        <f t="shared" si="7"/>
        <v>6.5123190774809159E-2</v>
      </c>
      <c r="AG30" s="386">
        <f t="shared" si="7"/>
        <v>0.10116758381221204</v>
      </c>
      <c r="AI30" s="27">
        <f t="shared" si="17"/>
        <v>2.4301336573511541</v>
      </c>
      <c r="AJ30" s="28">
        <f t="shared" si="17"/>
        <v>2.2763067097839178</v>
      </c>
      <c r="AK30" s="402">
        <f t="shared" si="17"/>
        <v>2.3228840421116184</v>
      </c>
      <c r="AL30" s="28">
        <f t="shared" si="17"/>
        <v>2.3959093277748829</v>
      </c>
      <c r="AM30" s="28">
        <f t="shared" si="17"/>
        <v>2.2559896259552561</v>
      </c>
      <c r="AN30" s="402">
        <f t="shared" si="17"/>
        <v>2.3015728849239023</v>
      </c>
      <c r="AO30" s="384">
        <f t="shared" si="16"/>
        <v>-1.4083311620635598E-2</v>
      </c>
      <c r="AP30" s="385">
        <f t="shared" si="16"/>
        <v>-8.925459711266388E-3</v>
      </c>
      <c r="AQ30" s="386">
        <f t="shared" si="16"/>
        <v>-9.1744386725146725E-3</v>
      </c>
    </row>
    <row r="31" spans="1:43" ht="20.100000000000001" customHeight="1">
      <c r="A31" s="8" t="s">
        <v>198</v>
      </c>
      <c r="B31" s="19">
        <v>105.03</v>
      </c>
      <c r="C31" s="371">
        <v>923.42</v>
      </c>
      <c r="D31" s="375">
        <v>1028.45</v>
      </c>
      <c r="E31" s="19">
        <v>112.91000000000001</v>
      </c>
      <c r="F31" s="369">
        <v>975.13</v>
      </c>
      <c r="G31" s="377">
        <v>1088.04</v>
      </c>
      <c r="H31" s="345">
        <f t="shared" si="0"/>
        <v>2.7297408422561711E-3</v>
      </c>
      <c r="I31" s="323">
        <f t="shared" si="1"/>
        <v>6.5073236107069865E-3</v>
      </c>
      <c r="J31" s="399">
        <f t="shared" si="2"/>
        <v>5.7015456901730911E-3</v>
      </c>
      <c r="K31" s="323">
        <f t="shared" si="3"/>
        <v>3.1644283611926907E-3</v>
      </c>
      <c r="L31" s="323">
        <f t="shared" si="4"/>
        <v>7.0844233717606625E-3</v>
      </c>
      <c r="M31" s="399">
        <f t="shared" si="5"/>
        <v>6.2774469546385755E-3</v>
      </c>
      <c r="N31" s="394">
        <f t="shared" si="6"/>
        <v>7.5026182995334756E-2</v>
      </c>
      <c r="O31" s="395">
        <f t="shared" si="6"/>
        <v>5.5998353945117103E-2</v>
      </c>
      <c r="P31" s="386">
        <f t="shared" si="6"/>
        <v>5.7941562545578217E-2</v>
      </c>
      <c r="R31" s="401">
        <v>39.191000000000003</v>
      </c>
      <c r="S31" s="369">
        <v>286.35300000000001</v>
      </c>
      <c r="T31" s="374">
        <v>325.54399999999998</v>
      </c>
      <c r="U31" s="19">
        <v>33.269000000000005</v>
      </c>
      <c r="V31" s="119">
        <v>222.25799999999998</v>
      </c>
      <c r="W31" s="375">
        <v>255.52699999999999</v>
      </c>
      <c r="X31" s="345">
        <f t="shared" si="10"/>
        <v>4.0432692015051445E-3</v>
      </c>
      <c r="Y31" s="323">
        <f t="shared" si="11"/>
        <v>8.0076160901313385E-3</v>
      </c>
      <c r="Z31" s="399">
        <f t="shared" si="12"/>
        <v>7.1622146666731204E-3</v>
      </c>
      <c r="AA31" s="323">
        <f t="shared" si="13"/>
        <v>3.7136047148012092E-3</v>
      </c>
      <c r="AB31" s="323">
        <f t="shared" si="14"/>
        <v>6.570912479305694E-3</v>
      </c>
      <c r="AC31" s="399">
        <f t="shared" si="15"/>
        <v>5.9726004177293205E-3</v>
      </c>
      <c r="AE31" s="394">
        <f t="shared" si="7"/>
        <v>-0.15110612130336037</v>
      </c>
      <c r="AF31" s="395">
        <f t="shared" si="7"/>
        <v>-0.22383212328838889</v>
      </c>
      <c r="AG31" s="386">
        <f t="shared" si="7"/>
        <v>-0.21507691740594206</v>
      </c>
      <c r="AI31" s="27">
        <f t="shared" si="17"/>
        <v>3.7314100733123872</v>
      </c>
      <c r="AJ31" s="28">
        <f t="shared" si="17"/>
        <v>3.1010049598232658</v>
      </c>
      <c r="AK31" s="402">
        <f t="shared" si="17"/>
        <v>3.1653848023725017</v>
      </c>
      <c r="AL31" s="28">
        <f t="shared" si="17"/>
        <v>2.9465060667788507</v>
      </c>
      <c r="AM31" s="28">
        <f t="shared" si="17"/>
        <v>2.2792653287254003</v>
      </c>
      <c r="AN31" s="402">
        <f t="shared" si="17"/>
        <v>2.3485074078158892</v>
      </c>
      <c r="AO31" s="384">
        <f t="shared" si="16"/>
        <v>-0.21035050855098703</v>
      </c>
      <c r="AP31" s="385">
        <f t="shared" si="16"/>
        <v>-0.26499139528777099</v>
      </c>
      <c r="AQ31" s="386">
        <f t="shared" si="16"/>
        <v>-0.25806574731272836</v>
      </c>
    </row>
    <row r="32" spans="1:43" ht="20.100000000000001" customHeight="1" thickBot="1">
      <c r="A32" s="8" t="s">
        <v>17</v>
      </c>
      <c r="B32" s="19">
        <f>B33-SUM(B7:B31)</f>
        <v>2238.1399999999849</v>
      </c>
      <c r="C32" s="371">
        <f t="shared" ref="C32:G32" si="18">C33-SUM(C7:C31)</f>
        <v>11895.01999999999</v>
      </c>
      <c r="D32" s="376">
        <f t="shared" si="18"/>
        <v>14133.159999999945</v>
      </c>
      <c r="E32" s="21">
        <f t="shared" si="18"/>
        <v>1826.3199999999997</v>
      </c>
      <c r="F32" s="119">
        <f t="shared" si="18"/>
        <v>8358.6199999999953</v>
      </c>
      <c r="G32" s="375">
        <f t="shared" si="18"/>
        <v>10184.939999999973</v>
      </c>
      <c r="H32" s="345">
        <f t="shared" si="0"/>
        <v>5.8169496036248547E-2</v>
      </c>
      <c r="I32" s="323">
        <f t="shared" si="1"/>
        <v>8.3823985289285224E-2</v>
      </c>
      <c r="J32" s="400">
        <f t="shared" si="2"/>
        <v>7.8351750193520739E-2</v>
      </c>
      <c r="K32" s="323">
        <f t="shared" si="3"/>
        <v>5.1184649761876123E-2</v>
      </c>
      <c r="L32" s="323">
        <f t="shared" si="4"/>
        <v>6.0726265096618992E-2</v>
      </c>
      <c r="M32" s="399">
        <f t="shared" si="5"/>
        <v>5.876201296475906E-2</v>
      </c>
      <c r="N32" s="396">
        <f t="shared" si="6"/>
        <v>-0.18400100083104182</v>
      </c>
      <c r="O32" s="397">
        <f t="shared" si="6"/>
        <v>-0.29730088726206405</v>
      </c>
      <c r="P32" s="388">
        <f t="shared" si="6"/>
        <v>-0.27935861477546331</v>
      </c>
      <c r="R32" s="19">
        <f t="shared" ref="R32:W32" si="19">R33-SUM(R7:R31)</f>
        <v>533.69199999999728</v>
      </c>
      <c r="S32" s="119">
        <f t="shared" si="19"/>
        <v>2970.7100000000064</v>
      </c>
      <c r="T32" s="375">
        <f t="shared" si="19"/>
        <v>3504.4020000000091</v>
      </c>
      <c r="U32" s="119">
        <f t="shared" si="19"/>
        <v>436.19499999999971</v>
      </c>
      <c r="V32" s="123">
        <f t="shared" si="19"/>
        <v>2274.4320000000153</v>
      </c>
      <c r="W32" s="376">
        <f t="shared" si="19"/>
        <v>2710.6269999999931</v>
      </c>
      <c r="X32" s="345">
        <f t="shared" si="10"/>
        <v>5.5060101214301049E-2</v>
      </c>
      <c r="Y32" s="323">
        <f t="shared" si="11"/>
        <v>8.307335769177944E-2</v>
      </c>
      <c r="Z32" s="399">
        <f t="shared" si="12"/>
        <v>7.7099499306756331E-2</v>
      </c>
      <c r="AA32" s="323">
        <f t="shared" si="13"/>
        <v>4.8689645272557397E-2</v>
      </c>
      <c r="AB32" s="323">
        <f t="shared" si="14"/>
        <v>6.7242095277255748E-2</v>
      </c>
      <c r="AC32" s="399">
        <f t="shared" si="15"/>
        <v>6.3357265386860623E-2</v>
      </c>
      <c r="AE32" s="396">
        <f t="shared" si="7"/>
        <v>-0.18268401999654871</v>
      </c>
      <c r="AF32" s="397">
        <f t="shared" si="7"/>
        <v>-0.2343810065607177</v>
      </c>
      <c r="AG32" s="388">
        <f t="shared" si="7"/>
        <v>-0.22650797482709287</v>
      </c>
      <c r="AI32" s="27">
        <f t="shared" si="17"/>
        <v>2.3845335859240304</v>
      </c>
      <c r="AJ32" s="28">
        <f t="shared" si="17"/>
        <v>2.4974401051868842</v>
      </c>
      <c r="AK32" s="402">
        <f t="shared" si="17"/>
        <v>2.4795601266808149</v>
      </c>
      <c r="AL32" s="28">
        <f t="shared" si="17"/>
        <v>2.3883821017127325</v>
      </c>
      <c r="AM32" s="28">
        <f t="shared" si="17"/>
        <v>2.7210616106486674</v>
      </c>
      <c r="AN32" s="402">
        <f t="shared" si="17"/>
        <v>2.6614069400507026</v>
      </c>
      <c r="AO32" s="387">
        <f t="shared" si="16"/>
        <v>1.6139490806168313E-3</v>
      </c>
      <c r="AP32" s="385">
        <f t="shared" si="16"/>
        <v>8.9540287671903751E-2</v>
      </c>
      <c r="AQ32" s="386">
        <f t="shared" si="16"/>
        <v>7.3338335865769516E-2</v>
      </c>
    </row>
    <row r="33" spans="1:43" ht="25.5" customHeight="1" thickBot="1">
      <c r="A33" s="12" t="s">
        <v>18</v>
      </c>
      <c r="B33" s="17">
        <v>38476.179999999986</v>
      </c>
      <c r="C33" s="372">
        <v>141904.72999999998</v>
      </c>
      <c r="D33" s="18">
        <v>180380.90999999997</v>
      </c>
      <c r="E33" s="17">
        <v>35681.01</v>
      </c>
      <c r="F33" s="373">
        <v>137644.22999999998</v>
      </c>
      <c r="G33" s="378">
        <v>173325.23999999996</v>
      </c>
      <c r="H33" s="334">
        <f>SUM(H7:H32)</f>
        <v>0.99999999999999989</v>
      </c>
      <c r="I33" s="338">
        <f t="shared" ref="I33:M33" si="20">SUM(I7:I32)</f>
        <v>0.99999999999999989</v>
      </c>
      <c r="J33" s="335">
        <f t="shared" si="20"/>
        <v>0.99999999999999978</v>
      </c>
      <c r="K33" s="338">
        <f t="shared" si="20"/>
        <v>1</v>
      </c>
      <c r="L33" s="338">
        <f t="shared" si="20"/>
        <v>1.0000000000000002</v>
      </c>
      <c r="M33" s="335">
        <f t="shared" si="20"/>
        <v>1.0000000000000002</v>
      </c>
      <c r="N33" s="389">
        <f t="shared" si="6"/>
        <v>-7.2646764829564281E-2</v>
      </c>
      <c r="O33" s="390">
        <f t="shared" si="6"/>
        <v>-3.0023664468407787E-2</v>
      </c>
      <c r="P33" s="391">
        <f t="shared" si="6"/>
        <v>-3.9115391978009277E-2</v>
      </c>
      <c r="R33" s="17">
        <v>9692.8989999999976</v>
      </c>
      <c r="S33" s="372">
        <v>35760.081000000006</v>
      </c>
      <c r="T33" s="18">
        <v>45452.979999999996</v>
      </c>
      <c r="U33" s="17">
        <v>8958.6809999999987</v>
      </c>
      <c r="V33" s="373">
        <v>33824.526000000013</v>
      </c>
      <c r="W33" s="378">
        <v>42783.207000000002</v>
      </c>
      <c r="X33" s="334">
        <f t="shared" ref="X33:AC33" si="21">SUM(X7:X32)</f>
        <v>1</v>
      </c>
      <c r="Y33" s="338">
        <f t="shared" si="21"/>
        <v>0.99999999999999989</v>
      </c>
      <c r="Z33" s="335">
        <f t="shared" si="21"/>
        <v>1.0000000000000002</v>
      </c>
      <c r="AA33" s="338">
        <f t="shared" si="21"/>
        <v>1</v>
      </c>
      <c r="AB33" s="338">
        <f t="shared" si="21"/>
        <v>1.0000000000000002</v>
      </c>
      <c r="AC33" s="335">
        <f t="shared" si="21"/>
        <v>0.99999999999999989</v>
      </c>
      <c r="AE33" s="389">
        <f t="shared" si="7"/>
        <v>-7.5748029562672542E-2</v>
      </c>
      <c r="AF33" s="390">
        <f t="shared" si="7"/>
        <v>-5.4126135788115044E-2</v>
      </c>
      <c r="AG33" s="391">
        <f t="shared" si="7"/>
        <v>-5.8737028903275298E-2</v>
      </c>
      <c r="AI33" s="403">
        <f t="shared" si="17"/>
        <v>2.5191947329490612</v>
      </c>
      <c r="AJ33" s="404">
        <f t="shared" si="17"/>
        <v>2.5200062746322835</v>
      </c>
      <c r="AK33" s="405">
        <f t="shared" si="17"/>
        <v>2.5198331685986064</v>
      </c>
      <c r="AL33" s="404">
        <f t="shared" si="17"/>
        <v>2.5107700146380378</v>
      </c>
      <c r="AM33" s="404">
        <f t="shared" si="17"/>
        <v>2.4573878614454099</v>
      </c>
      <c r="AN33" s="405">
        <f t="shared" si="17"/>
        <v>2.4683771965352546</v>
      </c>
      <c r="AO33" s="389">
        <f t="shared" si="16"/>
        <v>-3.3442108308796891E-3</v>
      </c>
      <c r="AP33" s="390">
        <f t="shared" si="16"/>
        <v>-2.4848514790309747E-2</v>
      </c>
      <c r="AQ33" s="391">
        <f t="shared" si="16"/>
        <v>-2.042038842276564E-2</v>
      </c>
    </row>
    <row r="36" spans="1:43" ht="15.75" thickBot="1"/>
    <row r="37" spans="1:43">
      <c r="A37" s="484" t="s">
        <v>2</v>
      </c>
      <c r="B37" s="431" t="s">
        <v>136</v>
      </c>
      <c r="C37" s="493"/>
      <c r="D37" s="493"/>
      <c r="E37" s="493"/>
      <c r="F37" s="493"/>
      <c r="G37" s="508"/>
      <c r="H37" s="494" t="s">
        <v>138</v>
      </c>
      <c r="I37" s="493"/>
      <c r="J37" s="493"/>
      <c r="K37" s="493"/>
      <c r="L37" s="493"/>
      <c r="M37" s="508"/>
      <c r="N37" s="509" t="s">
        <v>156</v>
      </c>
      <c r="O37" s="487"/>
      <c r="P37" s="510"/>
      <c r="R37" s="494" t="s">
        <v>137</v>
      </c>
      <c r="S37" s="493"/>
      <c r="T37" s="493"/>
      <c r="U37" s="493"/>
      <c r="V37" s="493"/>
      <c r="W37" s="508"/>
      <c r="X37" s="493" t="s">
        <v>139</v>
      </c>
      <c r="Y37" s="493"/>
      <c r="Z37" s="493"/>
      <c r="AA37" s="493"/>
      <c r="AB37" s="493"/>
      <c r="AC37" s="432"/>
      <c r="AE37" s="487" t="s">
        <v>156</v>
      </c>
      <c r="AF37" s="487"/>
      <c r="AG37" s="487"/>
      <c r="AI37" s="478" t="s">
        <v>142</v>
      </c>
      <c r="AJ37" s="477"/>
      <c r="AK37" s="477"/>
      <c r="AL37" s="477"/>
      <c r="AM37" s="477"/>
      <c r="AN37" s="476"/>
      <c r="AO37" s="487" t="s">
        <v>156</v>
      </c>
      <c r="AP37" s="487"/>
      <c r="AQ37" s="487"/>
    </row>
    <row r="38" spans="1:43" ht="15" customHeight="1">
      <c r="A38" s="485"/>
      <c r="B38" s="513" t="str">
        <f>B5</f>
        <v>jan-mar 2025</v>
      </c>
      <c r="C38" s="489"/>
      <c r="D38" s="490"/>
      <c r="E38" s="514" t="str">
        <f>E5</f>
        <v>jan-mar 2026</v>
      </c>
      <c r="F38" s="497"/>
      <c r="G38" s="511"/>
      <c r="H38" s="515" t="str">
        <f>B38</f>
        <v>jan-mar 2025</v>
      </c>
      <c r="I38" s="489"/>
      <c r="J38" s="490"/>
      <c r="K38" s="513" t="str">
        <f>E38</f>
        <v>jan-mar 2026</v>
      </c>
      <c r="L38" s="489"/>
      <c r="M38" s="490"/>
      <c r="N38" s="495" t="s">
        <v>140</v>
      </c>
      <c r="O38" s="489"/>
      <c r="P38" s="499"/>
      <c r="R38" s="522" t="str">
        <f>H38</f>
        <v>jan-mar 2025</v>
      </c>
      <c r="S38" s="489"/>
      <c r="T38" s="490"/>
      <c r="U38" s="523" t="str">
        <f>K38</f>
        <v>jan-mar 2026</v>
      </c>
      <c r="V38" s="497"/>
      <c r="W38" s="511"/>
      <c r="X38" s="515" t="str">
        <f>R38</f>
        <v>jan-mar 2025</v>
      </c>
      <c r="Y38" s="489"/>
      <c r="Z38" s="490"/>
      <c r="AA38" s="513" t="str">
        <f>U38</f>
        <v>jan-mar 2026</v>
      </c>
      <c r="AB38" s="489"/>
      <c r="AC38" s="499"/>
      <c r="AE38" s="488" t="s">
        <v>141</v>
      </c>
      <c r="AF38" s="489"/>
      <c r="AG38" s="499"/>
      <c r="AI38" s="518" t="str">
        <f>X38</f>
        <v>jan-mar 2025</v>
      </c>
      <c r="AJ38" s="519"/>
      <c r="AK38" s="520"/>
      <c r="AL38" s="521" t="str">
        <f>AA38</f>
        <v>jan-mar 2026</v>
      </c>
      <c r="AM38" s="519"/>
      <c r="AN38" s="520"/>
      <c r="AO38" s="489" t="s">
        <v>142</v>
      </c>
      <c r="AP38" s="489"/>
      <c r="AQ38" s="499"/>
    </row>
    <row r="39" spans="1:43" ht="18.75" customHeight="1" thickBot="1">
      <c r="A39" s="48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186</v>
      </c>
      <c r="B40" s="39">
        <v>12800.659999999998</v>
      </c>
      <c r="C40" s="370">
        <v>11018.23</v>
      </c>
      <c r="D40" s="375">
        <v>23818.89</v>
      </c>
      <c r="E40" s="39">
        <v>11730.630000000001</v>
      </c>
      <c r="F40" s="379">
        <v>9687.4599999999991</v>
      </c>
      <c r="G40" s="377">
        <v>21418.09</v>
      </c>
      <c r="H40" s="345">
        <f>B40/$B$63</f>
        <v>0.6090172728375649</v>
      </c>
      <c r="I40" s="323">
        <f>C40/$C$63</f>
        <v>0.19541793699862903</v>
      </c>
      <c r="J40" s="398">
        <f>D40/$D$63</f>
        <v>0.30773183189720604</v>
      </c>
      <c r="K40" s="323">
        <f>E40/$E$63</f>
        <v>0.66744521610294361</v>
      </c>
      <c r="L40" s="323">
        <f>F40/$F$63</f>
        <v>0.19306324628594601</v>
      </c>
      <c r="M40" s="399">
        <f>G40/$G$63</f>
        <v>0.31611984519668257</v>
      </c>
      <c r="N40" s="392">
        <f t="shared" ref="N40:P63" si="22">(E40-B40)/B40</f>
        <v>-8.359178354866055E-2</v>
      </c>
      <c r="O40" s="393">
        <f t="shared" si="22"/>
        <v>-0.12077892728686918</v>
      </c>
      <c r="P40" s="382">
        <f t="shared" si="22"/>
        <v>-0.1007939496760764</v>
      </c>
      <c r="R40" s="401">
        <v>3101.5329999999994</v>
      </c>
      <c r="S40" s="369">
        <v>2512.02</v>
      </c>
      <c r="T40" s="374">
        <v>5613.5529999999999</v>
      </c>
      <c r="U40" s="39">
        <v>2781.2209999999995</v>
      </c>
      <c r="V40" s="112">
        <v>2335.4680000000003</v>
      </c>
      <c r="W40" s="380">
        <v>5116.6890000000003</v>
      </c>
      <c r="X40" s="345">
        <f>R40/$R$63</f>
        <v>0.62572929521822007</v>
      </c>
      <c r="Y40" s="323">
        <f>S40/$S$63</f>
        <v>0.1902774453335434</v>
      </c>
      <c r="Z40" s="398">
        <f>T40/$T$63</f>
        <v>0.3091410552682376</v>
      </c>
      <c r="AA40" s="323">
        <f>U40/$U$63</f>
        <v>0.66881145464431124</v>
      </c>
      <c r="AB40" s="323">
        <f>V40/$V$63</f>
        <v>0.21245253637964095</v>
      </c>
      <c r="AC40" s="399">
        <f>W40/$W$63</f>
        <v>0.33770524414134556</v>
      </c>
      <c r="AE40" s="392">
        <f t="shared" ref="AE40:AG63" si="23">(U40-R40)/R40</f>
        <v>-0.10327538027162696</v>
      </c>
      <c r="AF40" s="393">
        <f t="shared" si="23"/>
        <v>-7.0282879913376353E-2</v>
      </c>
      <c r="AG40" s="382">
        <f t="shared" si="23"/>
        <v>-8.8511500648519675E-2</v>
      </c>
      <c r="AI40" s="27">
        <f t="shared" ref="AI40:AN63" si="24">(R40/B40)*10</f>
        <v>2.4229477230080323</v>
      </c>
      <c r="AJ40" s="28">
        <f t="shared" si="24"/>
        <v>2.2798761688583373</v>
      </c>
      <c r="AK40" s="406">
        <f t="shared" si="24"/>
        <v>2.3567651557230418</v>
      </c>
      <c r="AL40" s="28">
        <f t="shared" si="24"/>
        <v>2.3709050579551136</v>
      </c>
      <c r="AM40" s="28">
        <f t="shared" si="24"/>
        <v>2.410815631754867</v>
      </c>
      <c r="AN40" s="402">
        <f t="shared" si="24"/>
        <v>2.388956718362842</v>
      </c>
      <c r="AO40" s="383">
        <f t="shared" ref="AO40:AQ51" si="25">(AL40-AI40)/AI40</f>
        <v>-2.1479070538223961E-2</v>
      </c>
      <c r="AP40" s="381">
        <f t="shared" si="25"/>
        <v>5.7432708269457663E-2</v>
      </c>
      <c r="AQ40" s="382">
        <f t="shared" si="25"/>
        <v>1.3659215285675751E-2</v>
      </c>
    </row>
    <row r="41" spans="1:43" ht="19.5" customHeight="1">
      <c r="A41" s="8" t="s">
        <v>192</v>
      </c>
      <c r="B41" s="19">
        <v>1302.8899999999999</v>
      </c>
      <c r="C41" s="371">
        <v>11377.07</v>
      </c>
      <c r="D41" s="375">
        <v>12679.96</v>
      </c>
      <c r="E41" s="19">
        <v>681.88</v>
      </c>
      <c r="F41" s="369">
        <v>10132.76</v>
      </c>
      <c r="G41" s="377">
        <v>10814.64</v>
      </c>
      <c r="H41" s="345">
        <f t="shared" ref="H41:H62" si="26">B41/$B$63</f>
        <v>6.1987625216772813E-2</v>
      </c>
      <c r="I41" s="323">
        <f t="shared" ref="I41:I62" si="27">C41/$C$63</f>
        <v>0.20178227796016168</v>
      </c>
      <c r="J41" s="399">
        <f t="shared" ref="J41:J62" si="28">D41/$D$63</f>
        <v>0.16382070361730949</v>
      </c>
      <c r="K41" s="323">
        <f t="shared" ref="K41:K62" si="29">E41/$E$63</f>
        <v>3.8797365866647837E-2</v>
      </c>
      <c r="L41" s="323">
        <f t="shared" ref="L41:L62" si="30">F41/$F$63</f>
        <v>0.20193771529754781</v>
      </c>
      <c r="M41" s="399">
        <f t="shared" ref="M41:M62" si="31">G41/$G$63</f>
        <v>0.15961844976175985</v>
      </c>
      <c r="N41" s="394">
        <f t="shared" si="22"/>
        <v>-0.4766403917445064</v>
      </c>
      <c r="O41" s="395">
        <f t="shared" si="22"/>
        <v>-0.10936998717596003</v>
      </c>
      <c r="P41" s="386">
        <f t="shared" si="22"/>
        <v>-0.1471077195827116</v>
      </c>
      <c r="R41" s="401">
        <v>278.81899999999996</v>
      </c>
      <c r="S41" s="369">
        <v>2681.3510000000001</v>
      </c>
      <c r="T41" s="374">
        <v>2960.17</v>
      </c>
      <c r="U41" s="19">
        <v>127.56100000000001</v>
      </c>
      <c r="V41" s="119">
        <v>2211.4079999999999</v>
      </c>
      <c r="W41" s="375">
        <v>2338.9690000000001</v>
      </c>
      <c r="X41" s="345">
        <f t="shared" ref="X41:X62" si="32">R41/$R$63</f>
        <v>5.6251284885070994E-2</v>
      </c>
      <c r="Y41" s="323">
        <f t="shared" ref="Y41:Y62" si="33">S41/$S$63</f>
        <v>0.20310372462103884</v>
      </c>
      <c r="Z41" s="399">
        <f t="shared" ref="Z41:Z62" si="34">T41/$T$63</f>
        <v>0.16301798122746483</v>
      </c>
      <c r="AA41" s="323">
        <f t="shared" ref="AA41:AA62" si="35">U41/$U$63</f>
        <v>3.0675109229321582E-2</v>
      </c>
      <c r="AB41" s="323">
        <f t="shared" ref="AB41:AB62" si="36">V41/$V$63</f>
        <v>0.20116706311978111</v>
      </c>
      <c r="AC41" s="399">
        <f t="shared" ref="AC41:AC62" si="37">W41/$W$63</f>
        <v>0.15437367742773478</v>
      </c>
      <c r="AE41" s="394">
        <f t="shared" si="23"/>
        <v>-0.54249531057782996</v>
      </c>
      <c r="AF41" s="395">
        <f t="shared" si="23"/>
        <v>-0.17526351454919561</v>
      </c>
      <c r="AG41" s="386">
        <f t="shared" si="23"/>
        <v>-0.20985315032582588</v>
      </c>
      <c r="AI41" s="27">
        <f t="shared" si="24"/>
        <v>2.1400041446323175</v>
      </c>
      <c r="AJ41" s="28">
        <f t="shared" si="24"/>
        <v>2.3568027620468186</v>
      </c>
      <c r="AK41" s="402">
        <f t="shared" si="24"/>
        <v>2.3345262918810472</v>
      </c>
      <c r="AL41" s="28">
        <f t="shared" si="24"/>
        <v>1.8707250542617471</v>
      </c>
      <c r="AM41" s="28">
        <f t="shared" si="24"/>
        <v>2.1824340061345575</v>
      </c>
      <c r="AN41" s="402">
        <f t="shared" si="24"/>
        <v>2.1627802682289934</v>
      </c>
      <c r="AO41" s="384">
        <f t="shared" si="25"/>
        <v>-0.12583110693780283</v>
      </c>
      <c r="AP41" s="385">
        <f t="shared" si="25"/>
        <v>-7.3985298524016752E-2</v>
      </c>
      <c r="AQ41" s="386">
        <f t="shared" si="25"/>
        <v>-7.3567825836593714E-2</v>
      </c>
    </row>
    <row r="42" spans="1:43" ht="19.5" customHeight="1">
      <c r="A42" s="8" t="s">
        <v>187</v>
      </c>
      <c r="B42" s="19">
        <v>576.17999999999995</v>
      </c>
      <c r="C42" s="371">
        <v>7142.8600000000006</v>
      </c>
      <c r="D42" s="375">
        <v>7719.0400000000009</v>
      </c>
      <c r="E42" s="19">
        <v>789.87999999999988</v>
      </c>
      <c r="F42" s="369">
        <v>6707.62</v>
      </c>
      <c r="G42" s="377">
        <v>7497.5</v>
      </c>
      <c r="H42" s="345">
        <f t="shared" si="26"/>
        <v>2.7412928103984342E-2</v>
      </c>
      <c r="I42" s="323">
        <f t="shared" si="27"/>
        <v>0.12668486367320592</v>
      </c>
      <c r="J42" s="399">
        <f t="shared" si="28"/>
        <v>9.9727330689541357E-2</v>
      </c>
      <c r="K42" s="323">
        <f t="shared" si="29"/>
        <v>4.4942311478189403E-2</v>
      </c>
      <c r="L42" s="323">
        <f t="shared" si="30"/>
        <v>0.13367744404132118</v>
      </c>
      <c r="M42" s="399">
        <f t="shared" si="31"/>
        <v>0.11065919226981152</v>
      </c>
      <c r="N42" s="394">
        <f t="shared" si="22"/>
        <v>0.37089104099413367</v>
      </c>
      <c r="O42" s="395">
        <f t="shared" si="22"/>
        <v>-6.0933575626569841E-2</v>
      </c>
      <c r="P42" s="386">
        <f t="shared" si="22"/>
        <v>-2.8700460160849126E-2</v>
      </c>
      <c r="R42" s="401">
        <v>142.28899999999999</v>
      </c>
      <c r="S42" s="369">
        <v>1942.89</v>
      </c>
      <c r="T42" s="374">
        <v>2085.1790000000001</v>
      </c>
      <c r="U42" s="19">
        <v>262.40800000000002</v>
      </c>
      <c r="V42" s="119">
        <v>1630.278</v>
      </c>
      <c r="W42" s="375">
        <v>1892.6860000000001</v>
      </c>
      <c r="X42" s="345">
        <f t="shared" si="32"/>
        <v>2.8706576937051878E-2</v>
      </c>
      <c r="Y42" s="323">
        <f t="shared" si="33"/>
        <v>0.14716767611885581</v>
      </c>
      <c r="Z42" s="399">
        <f t="shared" si="34"/>
        <v>0.11483180732116868</v>
      </c>
      <c r="AA42" s="323">
        <f t="shared" si="35"/>
        <v>6.3102312326242485E-2</v>
      </c>
      <c r="AB42" s="323">
        <f t="shared" si="36"/>
        <v>0.14830290806978655</v>
      </c>
      <c r="AC42" s="399">
        <f t="shared" si="37"/>
        <v>0.12491867059203848</v>
      </c>
      <c r="AE42" s="394">
        <f t="shared" si="23"/>
        <v>0.84419034500207357</v>
      </c>
      <c r="AF42" s="395">
        <f t="shared" si="23"/>
        <v>-0.16090051418248077</v>
      </c>
      <c r="AG42" s="386">
        <f t="shared" si="23"/>
        <v>-9.2314856422398242E-2</v>
      </c>
      <c r="AI42" s="27">
        <f t="shared" si="24"/>
        <v>2.4695234128223822</v>
      </c>
      <c r="AJ42" s="28">
        <f t="shared" si="24"/>
        <v>2.7200449119820354</v>
      </c>
      <c r="AK42" s="402">
        <f t="shared" si="24"/>
        <v>2.7013449859049827</v>
      </c>
      <c r="AL42" s="28">
        <f t="shared" si="24"/>
        <v>3.322124879728567</v>
      </c>
      <c r="AM42" s="28">
        <f t="shared" si="24"/>
        <v>2.430486521299656</v>
      </c>
      <c r="AN42" s="402">
        <f t="shared" si="24"/>
        <v>2.5244228076025346</v>
      </c>
      <c r="AO42" s="384">
        <f t="shared" si="25"/>
        <v>0.34524939608965238</v>
      </c>
      <c r="AP42" s="385">
        <f t="shared" si="25"/>
        <v>-0.10645353295706601</v>
      </c>
      <c r="AQ42" s="386">
        <f t="shared" si="25"/>
        <v>-6.5494107278259064E-2</v>
      </c>
    </row>
    <row r="43" spans="1:43" ht="19.5" customHeight="1">
      <c r="A43" s="8" t="s">
        <v>196</v>
      </c>
      <c r="B43" s="19">
        <v>2420.8900000000003</v>
      </c>
      <c r="C43" s="371">
        <v>8878.0400000000009</v>
      </c>
      <c r="D43" s="375">
        <v>11298.93</v>
      </c>
      <c r="E43" s="19">
        <v>1561.73</v>
      </c>
      <c r="F43" s="369">
        <v>7259.9800000000005</v>
      </c>
      <c r="G43" s="377">
        <v>8821.7100000000009</v>
      </c>
      <c r="H43" s="345">
        <f t="shared" si="26"/>
        <v>0.11517873497458202</v>
      </c>
      <c r="I43" s="323">
        <f t="shared" si="27"/>
        <v>0.15745979720801878</v>
      </c>
      <c r="J43" s="399">
        <f t="shared" si="28"/>
        <v>0.14597827301684918</v>
      </c>
      <c r="K43" s="323">
        <f t="shared" si="29"/>
        <v>8.8858758425118686E-2</v>
      </c>
      <c r="L43" s="323">
        <f t="shared" si="30"/>
        <v>0.14468553230372488</v>
      </c>
      <c r="M43" s="399">
        <f t="shared" si="31"/>
        <v>0.13020384168569779</v>
      </c>
      <c r="N43" s="394">
        <f t="shared" si="22"/>
        <v>-0.35489427441973825</v>
      </c>
      <c r="O43" s="395">
        <f t="shared" si="22"/>
        <v>-0.18225419124040895</v>
      </c>
      <c r="P43" s="386">
        <f t="shared" si="22"/>
        <v>-0.21924376910025986</v>
      </c>
      <c r="R43" s="401">
        <v>407.09100000000001</v>
      </c>
      <c r="S43" s="369">
        <v>1822.116</v>
      </c>
      <c r="T43" s="374">
        <v>2229.2069999999999</v>
      </c>
      <c r="U43" s="19">
        <v>273.26699999999994</v>
      </c>
      <c r="V43" s="119">
        <v>1364.8620000000001</v>
      </c>
      <c r="W43" s="375">
        <v>1638.1289999999999</v>
      </c>
      <c r="X43" s="345">
        <f t="shared" si="32"/>
        <v>8.2129954612664272E-2</v>
      </c>
      <c r="Y43" s="323">
        <f t="shared" si="33"/>
        <v>0.13801943359582119</v>
      </c>
      <c r="Z43" s="399">
        <f t="shared" si="34"/>
        <v>0.12276349833899174</v>
      </c>
      <c r="AA43" s="323">
        <f t="shared" si="35"/>
        <v>6.5713619944724633E-2</v>
      </c>
      <c r="AB43" s="323">
        <f t="shared" si="36"/>
        <v>0.12415858136707053</v>
      </c>
      <c r="AC43" s="399">
        <f t="shared" si="37"/>
        <v>0.10811772102623753</v>
      </c>
      <c r="AE43" s="394">
        <f t="shared" si="23"/>
        <v>-0.3287323964420733</v>
      </c>
      <c r="AF43" s="395">
        <f t="shared" si="23"/>
        <v>-0.25094670152723531</v>
      </c>
      <c r="AG43" s="386">
        <f t="shared" si="23"/>
        <v>-0.26515168847038434</v>
      </c>
      <c r="AI43" s="27">
        <f t="shared" si="24"/>
        <v>1.6815757841124543</v>
      </c>
      <c r="AJ43" s="28">
        <f t="shared" si="24"/>
        <v>2.0523854364251566</v>
      </c>
      <c r="AK43" s="402">
        <f t="shared" si="24"/>
        <v>1.9729363753912978</v>
      </c>
      <c r="AL43" s="28">
        <f t="shared" si="24"/>
        <v>1.7497710871917675</v>
      </c>
      <c r="AM43" s="28">
        <f t="shared" si="24"/>
        <v>1.8799803856208972</v>
      </c>
      <c r="AN43" s="402">
        <f t="shared" si="24"/>
        <v>1.8569290987801681</v>
      </c>
      <c r="AO43" s="384">
        <f t="shared" si="25"/>
        <v>4.0554403627611167E-2</v>
      </c>
      <c r="AP43" s="385">
        <f t="shared" si="25"/>
        <v>-8.4002277420441251E-2</v>
      </c>
      <c r="AQ43" s="386">
        <f t="shared" si="25"/>
        <v>-5.8799299388517641E-2</v>
      </c>
    </row>
    <row r="44" spans="1:43" ht="19.5" customHeight="1">
      <c r="A44" s="8" t="s">
        <v>185</v>
      </c>
      <c r="B44" s="19">
        <v>929.07999999999993</v>
      </c>
      <c r="C44" s="371">
        <v>4211.01</v>
      </c>
      <c r="D44" s="375">
        <v>5140.09</v>
      </c>
      <c r="E44" s="19">
        <v>1233.29</v>
      </c>
      <c r="F44" s="369">
        <v>4619.369999999999</v>
      </c>
      <c r="G44" s="377">
        <v>5852.6599999999989</v>
      </c>
      <c r="H44" s="345">
        <f t="shared" si="26"/>
        <v>4.4202858903206937E-2</v>
      </c>
      <c r="I44" s="323">
        <f t="shared" si="27"/>
        <v>7.468594201433415E-2</v>
      </c>
      <c r="J44" s="399">
        <f t="shared" si="28"/>
        <v>6.6408187443516883E-2</v>
      </c>
      <c r="K44" s="323">
        <f t="shared" si="29"/>
        <v>7.0171296048686146E-2</v>
      </c>
      <c r="L44" s="323">
        <f t="shared" si="30"/>
        <v>9.2060309719566358E-2</v>
      </c>
      <c r="M44" s="399">
        <f t="shared" si="31"/>
        <v>8.6382211167700562E-2</v>
      </c>
      <c r="N44" s="394">
        <f t="shared" si="22"/>
        <v>0.32743143755112591</v>
      </c>
      <c r="O44" s="395">
        <f t="shared" si="22"/>
        <v>9.6974360070386609E-2</v>
      </c>
      <c r="P44" s="386">
        <f t="shared" si="22"/>
        <v>0.13862986834860844</v>
      </c>
      <c r="R44" s="401">
        <v>242.55500000000001</v>
      </c>
      <c r="S44" s="369">
        <v>1039.9479999999999</v>
      </c>
      <c r="T44" s="374">
        <v>1282.5029999999999</v>
      </c>
      <c r="U44" s="19">
        <v>307.86399999999998</v>
      </c>
      <c r="V44" s="119">
        <v>1002.799</v>
      </c>
      <c r="W44" s="375">
        <v>1310.663</v>
      </c>
      <c r="X44" s="345">
        <f t="shared" si="32"/>
        <v>4.8935081200701523E-2</v>
      </c>
      <c r="Y44" s="323">
        <f t="shared" si="33"/>
        <v>7.8772720248934239E-2</v>
      </c>
      <c r="Z44" s="399">
        <f t="shared" si="34"/>
        <v>7.0628055138106022E-2</v>
      </c>
      <c r="AA44" s="323">
        <f t="shared" si="35"/>
        <v>7.4033300364342219E-2</v>
      </c>
      <c r="AB44" s="323">
        <f t="shared" si="36"/>
        <v>9.1222483471821297E-2</v>
      </c>
      <c r="AC44" s="399">
        <f t="shared" si="37"/>
        <v>8.6504723738735814E-2</v>
      </c>
      <c r="AE44" s="394">
        <f t="shared" si="23"/>
        <v>0.26925439591020578</v>
      </c>
      <c r="AF44" s="395">
        <f t="shared" si="23"/>
        <v>-3.5721978406612537E-2</v>
      </c>
      <c r="AG44" s="386">
        <f t="shared" si="23"/>
        <v>2.1957063648194261E-2</v>
      </c>
      <c r="AI44" s="27">
        <f t="shared" si="24"/>
        <v>2.6107009084255397</v>
      </c>
      <c r="AJ44" s="28">
        <f t="shared" si="24"/>
        <v>2.4695928055264647</v>
      </c>
      <c r="AK44" s="402">
        <f t="shared" si="24"/>
        <v>2.4950983348540587</v>
      </c>
      <c r="AL44" s="28">
        <f t="shared" si="24"/>
        <v>2.496282301810604</v>
      </c>
      <c r="AM44" s="28">
        <f t="shared" si="24"/>
        <v>2.1708566319649654</v>
      </c>
      <c r="AN44" s="402">
        <f t="shared" si="24"/>
        <v>2.239431301322818</v>
      </c>
      <c r="AO44" s="384">
        <f t="shared" si="25"/>
        <v>-4.3826777033581864E-2</v>
      </c>
      <c r="AP44" s="385">
        <f t="shared" si="25"/>
        <v>-0.12096576119471449</v>
      </c>
      <c r="AQ44" s="386">
        <f t="shared" si="25"/>
        <v>-0.1024677183900229</v>
      </c>
    </row>
    <row r="45" spans="1:43" ht="19.5" customHeight="1">
      <c r="A45" s="8" t="s">
        <v>179</v>
      </c>
      <c r="B45" s="19">
        <v>551.91999999999996</v>
      </c>
      <c r="C45" s="371">
        <v>5402.98</v>
      </c>
      <c r="D45" s="375">
        <v>5954.9</v>
      </c>
      <c r="E45" s="19">
        <v>457.27000000000004</v>
      </c>
      <c r="F45" s="369">
        <v>5420.14</v>
      </c>
      <c r="G45" s="377">
        <v>5877.4100000000008</v>
      </c>
      <c r="H45" s="345">
        <f t="shared" si="26"/>
        <v>2.6258709568452634E-2</v>
      </c>
      <c r="I45" s="323">
        <f t="shared" si="27"/>
        <v>9.5826571531439503E-2</v>
      </c>
      <c r="J45" s="399">
        <f t="shared" si="28"/>
        <v>7.6935251212994077E-2</v>
      </c>
      <c r="K45" s="323">
        <f t="shared" si="29"/>
        <v>2.6017585923977914E-2</v>
      </c>
      <c r="L45" s="323">
        <f t="shared" si="30"/>
        <v>0.10801900846293121</v>
      </c>
      <c r="M45" s="399">
        <f t="shared" si="31"/>
        <v>8.674750826789103E-2</v>
      </c>
      <c r="N45" s="394">
        <f t="shared" si="22"/>
        <v>-0.17149224525293508</v>
      </c>
      <c r="O45" s="395">
        <f t="shared" si="22"/>
        <v>3.1760250824546389E-3</v>
      </c>
      <c r="P45" s="386">
        <f t="shared" si="22"/>
        <v>-1.3012812977547713E-2</v>
      </c>
      <c r="R45" s="401">
        <v>131.928</v>
      </c>
      <c r="S45" s="369">
        <v>1005.583</v>
      </c>
      <c r="T45" s="374">
        <v>1137.511</v>
      </c>
      <c r="U45" s="19">
        <v>110.523</v>
      </c>
      <c r="V45" s="119">
        <v>889.43499999999995</v>
      </c>
      <c r="W45" s="375">
        <v>999.95799999999997</v>
      </c>
      <c r="X45" s="345">
        <f t="shared" si="32"/>
        <v>2.6616261848430873E-2</v>
      </c>
      <c r="Y45" s="323">
        <f t="shared" si="33"/>
        <v>7.6169681893790891E-2</v>
      </c>
      <c r="Z45" s="399">
        <f t="shared" si="34"/>
        <v>6.2643276178069071E-2</v>
      </c>
      <c r="AA45" s="323">
        <f t="shared" si="35"/>
        <v>2.6577912507367525E-2</v>
      </c>
      <c r="AB45" s="323">
        <f t="shared" si="36"/>
        <v>8.0910002489790439E-2</v>
      </c>
      <c r="AC45" s="399">
        <f t="shared" si="37"/>
        <v>6.5997964801279035E-2</v>
      </c>
      <c r="AE45" s="394">
        <f t="shared" si="23"/>
        <v>-0.1622475895943242</v>
      </c>
      <c r="AF45" s="395">
        <f t="shared" si="23"/>
        <v>-0.11550314593623801</v>
      </c>
      <c r="AG45" s="386">
        <f t="shared" si="23"/>
        <v>-0.12092454490549982</v>
      </c>
      <c r="AI45" s="27">
        <f t="shared" si="24"/>
        <v>2.3903464270184087</v>
      </c>
      <c r="AJ45" s="28">
        <f t="shared" si="24"/>
        <v>1.861163654131609</v>
      </c>
      <c r="AK45" s="402">
        <f t="shared" si="24"/>
        <v>1.9102100790945273</v>
      </c>
      <c r="AL45" s="28">
        <f t="shared" si="24"/>
        <v>2.4170183917597914</v>
      </c>
      <c r="AM45" s="28">
        <f t="shared" si="24"/>
        <v>1.6409815982612994</v>
      </c>
      <c r="AN45" s="402">
        <f t="shared" si="24"/>
        <v>1.7013582513385994</v>
      </c>
      <c r="AO45" s="384">
        <f t="shared" si="25"/>
        <v>1.1158200518513069E-2</v>
      </c>
      <c r="AP45" s="385">
        <f t="shared" si="25"/>
        <v>-0.11830343633754402</v>
      </c>
      <c r="AQ45" s="386">
        <f t="shared" si="25"/>
        <v>-0.10933448108227306</v>
      </c>
    </row>
    <row r="46" spans="1:43" ht="19.5" customHeight="1">
      <c r="A46" s="8" t="s">
        <v>188</v>
      </c>
      <c r="B46" s="19">
        <v>1397.6799999999998</v>
      </c>
      <c r="C46" s="371">
        <v>2921.64</v>
      </c>
      <c r="D46" s="375">
        <v>4319.32</v>
      </c>
      <c r="E46" s="19">
        <v>349.78</v>
      </c>
      <c r="F46" s="369">
        <v>1743.43</v>
      </c>
      <c r="G46" s="377">
        <v>2093.21</v>
      </c>
      <c r="H46" s="345">
        <f t="shared" si="26"/>
        <v>6.6497451061086524E-2</v>
      </c>
      <c r="I46" s="323">
        <f t="shared" si="27"/>
        <v>5.1817838387170578E-2</v>
      </c>
      <c r="J46" s="399">
        <f t="shared" si="28"/>
        <v>5.5804122532588214E-2</v>
      </c>
      <c r="K46" s="323">
        <f t="shared" si="29"/>
        <v>1.9901658111157506E-2</v>
      </c>
      <c r="L46" s="323">
        <f t="shared" si="30"/>
        <v>3.4745150480343337E-2</v>
      </c>
      <c r="M46" s="399">
        <f t="shared" si="31"/>
        <v>3.0894688609682187E-2</v>
      </c>
      <c r="N46" s="394">
        <f t="shared" si="22"/>
        <v>-0.74974243031309029</v>
      </c>
      <c r="O46" s="395">
        <f t="shared" si="22"/>
        <v>-0.40327008118727831</v>
      </c>
      <c r="P46" s="386">
        <f t="shared" si="22"/>
        <v>-0.51538436605762017</v>
      </c>
      <c r="R46" s="401">
        <v>377.54399999999998</v>
      </c>
      <c r="S46" s="369">
        <v>767.4369999999999</v>
      </c>
      <c r="T46" s="374">
        <v>1144.9809999999998</v>
      </c>
      <c r="U46" s="19">
        <v>87.88</v>
      </c>
      <c r="V46" s="119">
        <v>450.42599999999999</v>
      </c>
      <c r="W46" s="375">
        <v>538.30600000000004</v>
      </c>
      <c r="X46" s="345">
        <f t="shared" si="32"/>
        <v>7.6168894876781162E-2</v>
      </c>
      <c r="Y46" s="323">
        <f t="shared" si="33"/>
        <v>5.8130887419064553E-2</v>
      </c>
      <c r="Z46" s="399">
        <f t="shared" si="34"/>
        <v>6.3054652659747204E-2</v>
      </c>
      <c r="AA46" s="323">
        <f t="shared" si="35"/>
        <v>2.1132858781859505E-2</v>
      </c>
      <c r="AB46" s="323">
        <f t="shared" si="36"/>
        <v>4.0974291298932861E-2</v>
      </c>
      <c r="AC46" s="399">
        <f t="shared" si="37"/>
        <v>3.5528592641208244E-2</v>
      </c>
      <c r="AE46" s="394">
        <f t="shared" si="23"/>
        <v>-0.76723242853813067</v>
      </c>
      <c r="AF46" s="395">
        <f t="shared" si="23"/>
        <v>-0.41307755555179115</v>
      </c>
      <c r="AG46" s="386">
        <f t="shared" si="23"/>
        <v>-0.52985595394159368</v>
      </c>
      <c r="AI46" s="27">
        <f t="shared" si="24"/>
        <v>2.7012191631847058</v>
      </c>
      <c r="AJ46" s="28">
        <f t="shared" si="24"/>
        <v>2.6267336153667116</v>
      </c>
      <c r="AK46" s="402">
        <f t="shared" si="24"/>
        <v>2.6508362427419128</v>
      </c>
      <c r="AL46" s="28">
        <f t="shared" si="24"/>
        <v>2.5124363885871119</v>
      </c>
      <c r="AM46" s="28">
        <f t="shared" si="24"/>
        <v>2.5835622881331628</v>
      </c>
      <c r="AN46" s="402">
        <f t="shared" si="24"/>
        <v>2.5716769937082287</v>
      </c>
      <c r="AO46" s="384">
        <f t="shared" si="25"/>
        <v>-6.9887988790595268E-2</v>
      </c>
      <c r="AP46" s="385">
        <f t="shared" si="25"/>
        <v>-1.643536557380286E-2</v>
      </c>
      <c r="AQ46" s="386">
        <f t="shared" si="25"/>
        <v>-2.9861991381182083E-2</v>
      </c>
    </row>
    <row r="47" spans="1:43" ht="19.5" customHeight="1">
      <c r="A47" s="8" t="s">
        <v>191</v>
      </c>
      <c r="B47" s="19">
        <v>178.27</v>
      </c>
      <c r="C47" s="371">
        <v>1297.8000000000002</v>
      </c>
      <c r="D47" s="375">
        <v>1476.0700000000002</v>
      </c>
      <c r="E47" s="19">
        <v>176.17000000000002</v>
      </c>
      <c r="F47" s="369">
        <v>1040.3799999999999</v>
      </c>
      <c r="G47" s="377">
        <v>1216.55</v>
      </c>
      <c r="H47" s="345">
        <f t="shared" si="26"/>
        <v>8.4815555782868021E-3</v>
      </c>
      <c r="I47" s="323">
        <f t="shared" si="27"/>
        <v>2.3017617043465312E-2</v>
      </c>
      <c r="J47" s="399">
        <f t="shared" si="28"/>
        <v>1.9070314574210177E-2</v>
      </c>
      <c r="K47" s="323">
        <f t="shared" si="29"/>
        <v>1.0023658040604433E-2</v>
      </c>
      <c r="L47" s="323">
        <f t="shared" si="30"/>
        <v>2.0733932338401657E-2</v>
      </c>
      <c r="M47" s="399">
        <f t="shared" si="31"/>
        <v>1.7955643928754813E-2</v>
      </c>
      <c r="N47" s="394">
        <f t="shared" si="22"/>
        <v>-1.1779884444943031E-2</v>
      </c>
      <c r="O47" s="395">
        <f t="shared" si="22"/>
        <v>-0.19835105563260924</v>
      </c>
      <c r="P47" s="386">
        <f t="shared" si="22"/>
        <v>-0.1758182200031165</v>
      </c>
      <c r="R47" s="401">
        <v>46.314000000000007</v>
      </c>
      <c r="S47" s="369">
        <v>358.81200000000001</v>
      </c>
      <c r="T47" s="374">
        <v>405.12600000000003</v>
      </c>
      <c r="U47" s="19">
        <v>43.552999999999997</v>
      </c>
      <c r="V47" s="119">
        <v>241.40300000000002</v>
      </c>
      <c r="W47" s="375">
        <v>284.95600000000002</v>
      </c>
      <c r="X47" s="345">
        <f t="shared" si="32"/>
        <v>9.3437750231052368E-3</v>
      </c>
      <c r="Y47" s="323">
        <f t="shared" si="33"/>
        <v>2.7178856344702424E-2</v>
      </c>
      <c r="Z47" s="399">
        <f t="shared" si="34"/>
        <v>2.2310483067782567E-2</v>
      </c>
      <c r="AA47" s="323">
        <f t="shared" si="35"/>
        <v>1.0473365936803904E-2</v>
      </c>
      <c r="AB47" s="323">
        <f t="shared" si="36"/>
        <v>2.1959915374415089E-2</v>
      </c>
      <c r="AC47" s="399">
        <f t="shared" si="37"/>
        <v>1.880730596476379E-2</v>
      </c>
      <c r="AE47" s="394">
        <f t="shared" si="23"/>
        <v>-5.9614803299218581E-2</v>
      </c>
      <c r="AF47" s="395">
        <f t="shared" si="23"/>
        <v>-0.32721592365918639</v>
      </c>
      <c r="AG47" s="386">
        <f t="shared" si="23"/>
        <v>-0.29662376643315908</v>
      </c>
      <c r="AI47" s="27">
        <f t="shared" si="24"/>
        <v>2.5979693723004433</v>
      </c>
      <c r="AJ47" s="28">
        <f t="shared" si="24"/>
        <v>2.7647711511789179</v>
      </c>
      <c r="AK47" s="402">
        <f t="shared" si="24"/>
        <v>2.7446259323744808</v>
      </c>
      <c r="AL47" s="28">
        <f t="shared" si="24"/>
        <v>2.4722143384231137</v>
      </c>
      <c r="AM47" s="28">
        <f t="shared" si="24"/>
        <v>2.3203348776408625</v>
      </c>
      <c r="AN47" s="402">
        <f t="shared" si="24"/>
        <v>2.3423287164522626</v>
      </c>
      <c r="AO47" s="384">
        <f t="shared" si="25"/>
        <v>-4.8405125640867901E-2</v>
      </c>
      <c r="AP47" s="385">
        <f t="shared" si="25"/>
        <v>-0.16074975078806961</v>
      </c>
      <c r="AQ47" s="386">
        <f t="shared" si="25"/>
        <v>-0.14657633711643012</v>
      </c>
    </row>
    <row r="48" spans="1:43" ht="19.5" customHeight="1">
      <c r="A48" s="8" t="s">
        <v>193</v>
      </c>
      <c r="B48" s="19">
        <v>136.58999999999997</v>
      </c>
      <c r="C48" s="371">
        <v>635.67999999999995</v>
      </c>
      <c r="D48" s="375">
        <v>772.27</v>
      </c>
      <c r="E48" s="19">
        <v>95.92</v>
      </c>
      <c r="F48" s="369">
        <v>1214.2800000000002</v>
      </c>
      <c r="G48" s="377">
        <v>1310.2000000000003</v>
      </c>
      <c r="H48" s="345">
        <f t="shared" si="26"/>
        <v>6.4985453325752725E-3</v>
      </c>
      <c r="I48" s="323">
        <f t="shared" si="27"/>
        <v>1.1274340269833585E-2</v>
      </c>
      <c r="J48" s="399">
        <f t="shared" si="28"/>
        <v>9.9774616625399135E-3</v>
      </c>
      <c r="K48" s="323">
        <f t="shared" si="29"/>
        <v>5.4576220653617365E-3</v>
      </c>
      <c r="L48" s="323">
        <f t="shared" si="30"/>
        <v>2.4199618754565035E-2</v>
      </c>
      <c r="M48" s="399">
        <f t="shared" si="31"/>
        <v>1.9337869117960267E-2</v>
      </c>
      <c r="N48" s="394">
        <f t="shared" si="22"/>
        <v>-0.29775239768650691</v>
      </c>
      <c r="O48" s="395">
        <f t="shared" si="22"/>
        <v>0.91020639315378848</v>
      </c>
      <c r="P48" s="386">
        <f t="shared" si="22"/>
        <v>0.69655690367358603</v>
      </c>
      <c r="R48" s="401">
        <v>21.917000000000002</v>
      </c>
      <c r="S48" s="369">
        <v>172.49099999999999</v>
      </c>
      <c r="T48" s="374">
        <v>194.40799999999999</v>
      </c>
      <c r="U48" s="19">
        <v>24.032</v>
      </c>
      <c r="V48" s="119">
        <v>259.10500000000002</v>
      </c>
      <c r="W48" s="375">
        <v>283.137</v>
      </c>
      <c r="X48" s="345">
        <f t="shared" si="32"/>
        <v>4.4217195055792514E-3</v>
      </c>
      <c r="Y48" s="323">
        <f t="shared" si="33"/>
        <v>1.3065639136244232E-2</v>
      </c>
      <c r="Z48" s="399">
        <f t="shared" si="34"/>
        <v>1.0706141773772783E-2</v>
      </c>
      <c r="AA48" s="323">
        <f t="shared" si="35"/>
        <v>5.7790721693860682E-3</v>
      </c>
      <c r="AB48" s="323">
        <f t="shared" si="36"/>
        <v>2.3570228510365745E-2</v>
      </c>
      <c r="AC48" s="399">
        <f t="shared" si="37"/>
        <v>1.8687250624465971E-2</v>
      </c>
      <c r="AE48" s="394">
        <f t="shared" si="23"/>
        <v>9.6500433453483525E-2</v>
      </c>
      <c r="AF48" s="395">
        <f t="shared" si="23"/>
        <v>0.5021363433454501</v>
      </c>
      <c r="AG48" s="386">
        <f t="shared" si="23"/>
        <v>0.45640611497469252</v>
      </c>
      <c r="AI48" s="27">
        <f t="shared" si="24"/>
        <v>1.6045830587890773</v>
      </c>
      <c r="AJ48" s="28">
        <f t="shared" si="24"/>
        <v>2.713487918449534</v>
      </c>
      <c r="AK48" s="402">
        <f t="shared" si="24"/>
        <v>2.5173579188625741</v>
      </c>
      <c r="AL48" s="28">
        <f t="shared" si="24"/>
        <v>2.5054211843202667</v>
      </c>
      <c r="AM48" s="28">
        <f t="shared" si="24"/>
        <v>2.1338159238396415</v>
      </c>
      <c r="AN48" s="402">
        <f t="shared" si="24"/>
        <v>2.1610212181346355</v>
      </c>
      <c r="AO48" s="384">
        <f t="shared" si="25"/>
        <v>0.56141570272530517</v>
      </c>
      <c r="AP48" s="385">
        <f t="shared" si="25"/>
        <v>-0.2136261564566363</v>
      </c>
      <c r="AQ48" s="386">
        <f t="shared" si="25"/>
        <v>-0.14155186199701919</v>
      </c>
    </row>
    <row r="49" spans="1:43" ht="19.5" customHeight="1">
      <c r="A49" s="8" t="s">
        <v>203</v>
      </c>
      <c r="B49" s="19">
        <v>151.15</v>
      </c>
      <c r="C49" s="371">
        <v>599.02</v>
      </c>
      <c r="D49" s="375">
        <v>750.17</v>
      </c>
      <c r="E49" s="19">
        <v>111.99</v>
      </c>
      <c r="F49" s="369">
        <v>762.37</v>
      </c>
      <c r="G49" s="377">
        <v>874.36</v>
      </c>
      <c r="H49" s="345">
        <f t="shared" si="26"/>
        <v>7.1912667619793008E-3</v>
      </c>
      <c r="I49" s="323">
        <f t="shared" si="27"/>
        <v>1.0624143135596077E-2</v>
      </c>
      <c r="J49" s="399">
        <f t="shared" si="28"/>
        <v>9.691937295748335E-3</v>
      </c>
      <c r="K49" s="323">
        <f t="shared" si="29"/>
        <v>6.3719672133013012E-3</v>
      </c>
      <c r="L49" s="323">
        <f t="shared" si="30"/>
        <v>1.5193417786604196E-2</v>
      </c>
      <c r="M49" s="399">
        <f t="shared" si="31"/>
        <v>1.2905097879697553E-2</v>
      </c>
      <c r="N49" s="394">
        <f t="shared" si="22"/>
        <v>-0.25908038372477676</v>
      </c>
      <c r="O49" s="395">
        <f t="shared" si="22"/>
        <v>0.27269540249073493</v>
      </c>
      <c r="P49" s="386">
        <f t="shared" si="22"/>
        <v>0.16554914219443601</v>
      </c>
      <c r="R49" s="401">
        <v>65.504000000000005</v>
      </c>
      <c r="S49" s="369">
        <v>158.99199999999999</v>
      </c>
      <c r="T49" s="374">
        <v>224.49599999999998</v>
      </c>
      <c r="U49" s="19">
        <v>50.053000000000004</v>
      </c>
      <c r="V49" s="119">
        <v>225.18900000000002</v>
      </c>
      <c r="W49" s="375">
        <v>275.24200000000002</v>
      </c>
      <c r="X49" s="345">
        <f t="shared" si="32"/>
        <v>1.3215326663934995E-2</v>
      </c>
      <c r="Y49" s="323">
        <f t="shared" si="33"/>
        <v>1.2043133250718837E-2</v>
      </c>
      <c r="Z49" s="399">
        <f t="shared" si="34"/>
        <v>1.2363102360216116E-2</v>
      </c>
      <c r="AA49" s="323">
        <f t="shared" si="35"/>
        <v>1.2036447207651502E-2</v>
      </c>
      <c r="AB49" s="323">
        <f t="shared" si="36"/>
        <v>2.0484962420720371E-2</v>
      </c>
      <c r="AC49" s="399">
        <f t="shared" si="37"/>
        <v>1.8166174807175545E-2</v>
      </c>
      <c r="AE49" s="394">
        <f t="shared" si="23"/>
        <v>-0.23587872496336101</v>
      </c>
      <c r="AF49" s="395">
        <f t="shared" si="23"/>
        <v>0.41635428197645186</v>
      </c>
      <c r="AG49" s="386">
        <f t="shared" si="23"/>
        <v>0.22604411659895962</v>
      </c>
      <c r="AI49" s="27">
        <f t="shared" si="24"/>
        <v>4.3337082368508106</v>
      </c>
      <c r="AJ49" s="28">
        <f t="shared" si="24"/>
        <v>2.6542018630429705</v>
      </c>
      <c r="AK49" s="402">
        <f t="shared" si="24"/>
        <v>2.9926016769532238</v>
      </c>
      <c r="AL49" s="28">
        <f t="shared" si="24"/>
        <v>4.4694169122243066</v>
      </c>
      <c r="AM49" s="28">
        <f t="shared" si="24"/>
        <v>2.9538019596783718</v>
      </c>
      <c r="AN49" s="402">
        <f t="shared" si="24"/>
        <v>3.1479253396770215</v>
      </c>
      <c r="AO49" s="384">
        <f t="shared" si="25"/>
        <v>3.1314677397874809E-2</v>
      </c>
      <c r="AP49" s="385">
        <f t="shared" si="25"/>
        <v>0.11287766043985741</v>
      </c>
      <c r="AQ49" s="386">
        <f t="shared" si="25"/>
        <v>5.1902551522303893E-2</v>
      </c>
    </row>
    <row r="50" spans="1:43" ht="19.5" customHeight="1">
      <c r="A50" s="8" t="s">
        <v>198</v>
      </c>
      <c r="B50" s="19">
        <v>105.03</v>
      </c>
      <c r="C50" s="371">
        <v>923.42</v>
      </c>
      <c r="D50" s="375">
        <v>1028.45</v>
      </c>
      <c r="E50" s="19">
        <v>112.91000000000001</v>
      </c>
      <c r="F50" s="369">
        <v>975.13</v>
      </c>
      <c r="G50" s="377">
        <v>1088.04</v>
      </c>
      <c r="H50" s="345">
        <f t="shared" si="26"/>
        <v>4.9970145419165465E-3</v>
      </c>
      <c r="I50" s="323">
        <f t="shared" si="27"/>
        <v>1.6377660602771408E-2</v>
      </c>
      <c r="J50" s="399">
        <f t="shared" si="28"/>
        <v>1.3287218779493151E-2</v>
      </c>
      <c r="K50" s="323">
        <f t="shared" si="29"/>
        <v>6.4243130462885087E-3</v>
      </c>
      <c r="L50" s="323">
        <f t="shared" si="30"/>
        <v>1.9433552587656059E-2</v>
      </c>
      <c r="M50" s="399">
        <f t="shared" si="31"/>
        <v>1.6058903308735675E-2</v>
      </c>
      <c r="N50" s="394">
        <f t="shared" si="22"/>
        <v>7.5026182995334756E-2</v>
      </c>
      <c r="O50" s="395">
        <f t="shared" si="22"/>
        <v>5.5998353945117103E-2</v>
      </c>
      <c r="P50" s="386">
        <f t="shared" si="22"/>
        <v>5.7941562545578217E-2</v>
      </c>
      <c r="R50" s="401">
        <v>39.191000000000003</v>
      </c>
      <c r="S50" s="369">
        <v>286.35300000000001</v>
      </c>
      <c r="T50" s="374">
        <v>325.54399999999998</v>
      </c>
      <c r="U50" s="19">
        <v>33.269000000000005</v>
      </c>
      <c r="V50" s="119">
        <v>222.25799999999998</v>
      </c>
      <c r="W50" s="375">
        <v>255.52699999999999</v>
      </c>
      <c r="X50" s="345">
        <f t="shared" si="32"/>
        <v>7.9067212275017763E-3</v>
      </c>
      <c r="Y50" s="323">
        <f t="shared" si="33"/>
        <v>2.1690319863534591E-2</v>
      </c>
      <c r="Z50" s="399">
        <f t="shared" si="34"/>
        <v>1.7927864170204349E-2</v>
      </c>
      <c r="AA50" s="323">
        <f t="shared" si="35"/>
        <v>8.000330892281339E-3</v>
      </c>
      <c r="AB50" s="323">
        <f t="shared" si="36"/>
        <v>2.0218335610107364E-2</v>
      </c>
      <c r="AC50" s="399">
        <f t="shared" si="37"/>
        <v>1.6864970280528208E-2</v>
      </c>
      <c r="AE50" s="394">
        <f t="shared" si="23"/>
        <v>-0.15110612130336037</v>
      </c>
      <c r="AF50" s="395">
        <f t="shared" si="23"/>
        <v>-0.22383212328838889</v>
      </c>
      <c r="AG50" s="386">
        <f t="shared" si="23"/>
        <v>-0.21507691740594206</v>
      </c>
      <c r="AI50" s="27">
        <f t="shared" si="24"/>
        <v>3.7314100733123872</v>
      </c>
      <c r="AJ50" s="28">
        <f t="shared" si="24"/>
        <v>3.1010049598232658</v>
      </c>
      <c r="AK50" s="402">
        <f t="shared" si="24"/>
        <v>3.1653848023725017</v>
      </c>
      <c r="AL50" s="28">
        <f t="shared" si="24"/>
        <v>2.9465060667788507</v>
      </c>
      <c r="AM50" s="28">
        <f t="shared" si="24"/>
        <v>2.2792653287254003</v>
      </c>
      <c r="AN50" s="402">
        <f t="shared" si="24"/>
        <v>2.3485074078158892</v>
      </c>
      <c r="AO50" s="384">
        <f t="shared" si="25"/>
        <v>-0.21035050855098703</v>
      </c>
      <c r="AP50" s="385">
        <f t="shared" si="25"/>
        <v>-0.26499139528777099</v>
      </c>
      <c r="AQ50" s="386">
        <f t="shared" si="25"/>
        <v>-0.25806574731272836</v>
      </c>
    </row>
    <row r="51" spans="1:43" ht="19.5" customHeight="1">
      <c r="A51" s="8" t="s">
        <v>228</v>
      </c>
      <c r="B51" s="19">
        <v>75.41</v>
      </c>
      <c r="C51" s="371">
        <v>123.54</v>
      </c>
      <c r="D51" s="375">
        <v>198.95</v>
      </c>
      <c r="E51" s="19">
        <v>90</v>
      </c>
      <c r="F51" s="369">
        <v>124.61</v>
      </c>
      <c r="G51" s="377">
        <v>214.61</v>
      </c>
      <c r="H51" s="345">
        <f t="shared" si="26"/>
        <v>3.5877831724833546E-3</v>
      </c>
      <c r="I51" s="323">
        <f t="shared" si="27"/>
        <v>2.1910898517103592E-3</v>
      </c>
      <c r="J51" s="399">
        <f t="shared" si="28"/>
        <v>2.5703652838545013E-3</v>
      </c>
      <c r="K51" s="323">
        <f t="shared" si="29"/>
        <v>5.1207880096179759E-3</v>
      </c>
      <c r="L51" s="323">
        <f t="shared" si="30"/>
        <v>2.483376563071407E-3</v>
      </c>
      <c r="M51" s="399">
        <f t="shared" si="31"/>
        <v>3.1675317443180064E-3</v>
      </c>
      <c r="N51" s="394">
        <f t="shared" si="22"/>
        <v>0.19347566635724711</v>
      </c>
      <c r="O51" s="395">
        <f t="shared" si="22"/>
        <v>8.6611623765581441E-3</v>
      </c>
      <c r="P51" s="386">
        <f t="shared" si="22"/>
        <v>7.8713244533802587E-2</v>
      </c>
      <c r="R51" s="401">
        <v>14.782999999999999</v>
      </c>
      <c r="S51" s="369">
        <v>33.418999999999997</v>
      </c>
      <c r="T51" s="374">
        <v>48.201999999999998</v>
      </c>
      <c r="U51" s="19">
        <v>16.539000000000001</v>
      </c>
      <c r="V51" s="119">
        <v>33.276000000000003</v>
      </c>
      <c r="W51" s="375">
        <v>49.815000000000005</v>
      </c>
      <c r="X51" s="345">
        <f t="shared" si="32"/>
        <v>2.9824464776647382E-3</v>
      </c>
      <c r="Y51" s="323">
        <f t="shared" si="33"/>
        <v>2.5313818940938715E-3</v>
      </c>
      <c r="Z51" s="399">
        <f t="shared" si="34"/>
        <v>2.6545072516532021E-3</v>
      </c>
      <c r="AA51" s="323">
        <f t="shared" si="35"/>
        <v>3.9772001751612928E-3</v>
      </c>
      <c r="AB51" s="323">
        <f t="shared" si="36"/>
        <v>3.0270466564170143E-3</v>
      </c>
      <c r="AC51" s="399">
        <f t="shared" si="37"/>
        <v>3.2878267052973381E-3</v>
      </c>
      <c r="AE51" s="394">
        <f t="shared" si="23"/>
        <v>0.11878509098288589</v>
      </c>
      <c r="AF51" s="395">
        <f t="shared" si="23"/>
        <v>-4.2790029623864748E-3</v>
      </c>
      <c r="AG51" s="386">
        <f t="shared" si="23"/>
        <v>3.3463341770051176E-2</v>
      </c>
      <c r="AI51" s="27">
        <f t="shared" si="24"/>
        <v>1.9603500861954648</v>
      </c>
      <c r="AJ51" s="28">
        <f t="shared" si="24"/>
        <v>2.705115751983163</v>
      </c>
      <c r="AK51" s="402">
        <f t="shared" si="24"/>
        <v>2.4228198039708468</v>
      </c>
      <c r="AL51" s="28">
        <f t="shared" si="24"/>
        <v>1.8376666666666668</v>
      </c>
      <c r="AM51" s="28">
        <f t="shared" si="24"/>
        <v>2.6704116844555017</v>
      </c>
      <c r="AN51" s="402">
        <f t="shared" si="24"/>
        <v>2.3211872699315035</v>
      </c>
      <c r="AO51" s="384">
        <f t="shared" si="25"/>
        <v>-6.2582403210895338E-2</v>
      </c>
      <c r="AP51" s="385">
        <f t="shared" si="25"/>
        <v>-1.2829050846426519E-2</v>
      </c>
      <c r="AQ51" s="386">
        <f t="shared" si="25"/>
        <v>-4.1948036693762424E-2</v>
      </c>
    </row>
    <row r="52" spans="1:43" ht="19.5" customHeight="1">
      <c r="A52" s="8" t="s">
        <v>210</v>
      </c>
      <c r="B52" s="19">
        <v>73.2</v>
      </c>
      <c r="C52" s="371">
        <v>368.53000000000003</v>
      </c>
      <c r="D52" s="375">
        <v>441.73</v>
      </c>
      <c r="E52" s="19">
        <v>79.849999999999994</v>
      </c>
      <c r="F52" s="369">
        <v>143.09</v>
      </c>
      <c r="G52" s="377">
        <v>222.94</v>
      </c>
      <c r="H52" s="345">
        <f t="shared" si="26"/>
        <v>3.4826379555202439E-3</v>
      </c>
      <c r="I52" s="323">
        <f t="shared" si="27"/>
        <v>6.5362015788474883E-3</v>
      </c>
      <c r="J52" s="399">
        <f t="shared" si="28"/>
        <v>5.7069990290879568E-3</v>
      </c>
      <c r="K52" s="323">
        <f t="shared" si="29"/>
        <v>4.543276917422171E-3</v>
      </c>
      <c r="L52" s="323">
        <f t="shared" si="30"/>
        <v>2.8516680235124601E-3</v>
      </c>
      <c r="M52" s="399">
        <f t="shared" si="31"/>
        <v>3.2904782026851325E-3</v>
      </c>
      <c r="N52" s="394">
        <f t="shared" si="22"/>
        <v>9.0846994535519004E-2</v>
      </c>
      <c r="O52" s="395">
        <f t="shared" si="22"/>
        <v>-0.61172767481616153</v>
      </c>
      <c r="P52" s="386">
        <f t="shared" si="22"/>
        <v>-0.49530256038756709</v>
      </c>
      <c r="R52" s="401">
        <v>11.635</v>
      </c>
      <c r="S52" s="369">
        <v>70.555999999999997</v>
      </c>
      <c r="T52" s="374">
        <v>82.191000000000003</v>
      </c>
      <c r="U52" s="19">
        <v>13.413</v>
      </c>
      <c r="V52" s="119">
        <v>32.247</v>
      </c>
      <c r="W52" s="375">
        <v>45.66</v>
      </c>
      <c r="X52" s="345">
        <f t="shared" si="32"/>
        <v>2.34734253991945E-3</v>
      </c>
      <c r="Y52" s="323">
        <f t="shared" si="33"/>
        <v>5.3443903444054938E-3</v>
      </c>
      <c r="Z52" s="399">
        <f t="shared" si="34"/>
        <v>4.5262977785284503E-3</v>
      </c>
      <c r="AA52" s="323">
        <f t="shared" si="35"/>
        <v>3.2254783209044327E-3</v>
      </c>
      <c r="AB52" s="323">
        <f t="shared" si="36"/>
        <v>2.9334407239295424E-3</v>
      </c>
      <c r="AC52" s="399">
        <f t="shared" si="37"/>
        <v>3.0135936437594383E-3</v>
      </c>
      <c r="AE52" s="394">
        <f t="shared" si="23"/>
        <v>0.1528147829823808</v>
      </c>
      <c r="AF52" s="395">
        <f t="shared" si="23"/>
        <v>-0.54295878451159363</v>
      </c>
      <c r="AG52" s="386">
        <f t="shared" si="23"/>
        <v>-0.44446472241486301</v>
      </c>
      <c r="AI52" s="27">
        <f t="shared" si="24"/>
        <v>1.5894808743169397</v>
      </c>
      <c r="AJ52" s="28">
        <f t="shared" si="24"/>
        <v>1.9145252760969254</v>
      </c>
      <c r="AK52" s="402">
        <f t="shared" si="24"/>
        <v>1.8606614900504834</v>
      </c>
      <c r="AL52" s="28">
        <f t="shared" si="24"/>
        <v>1.6797745773324984</v>
      </c>
      <c r="AM52" s="28">
        <f t="shared" si="24"/>
        <v>2.2536166049339577</v>
      </c>
      <c r="AN52" s="402">
        <f t="shared" si="24"/>
        <v>2.0480846864627251</v>
      </c>
      <c r="AO52" s="384">
        <f>(AL52-AI52)/AI52</f>
        <v>5.6807039628181275E-2</v>
      </c>
      <c r="AP52" s="385">
        <f>(AM52-AJ52)/AJ52</f>
        <v>0.17711509640046422</v>
      </c>
      <c r="AQ52" s="386">
        <f>(AN52-AK52)/AK52</f>
        <v>0.10072933599929375</v>
      </c>
    </row>
    <row r="53" spans="1:43" ht="19.5" customHeight="1">
      <c r="A53" s="8" t="s">
        <v>207</v>
      </c>
      <c r="B53" s="19">
        <v>180.67000000000002</v>
      </c>
      <c r="C53" s="371">
        <v>873.09</v>
      </c>
      <c r="D53" s="375">
        <v>1053.76</v>
      </c>
      <c r="E53" s="19">
        <v>36.690000000000005</v>
      </c>
      <c r="F53" s="369">
        <v>103.49000000000001</v>
      </c>
      <c r="G53" s="377">
        <v>140.18</v>
      </c>
      <c r="H53" s="345">
        <f t="shared" si="26"/>
        <v>8.595740429287466E-3</v>
      </c>
      <c r="I53" s="323">
        <f t="shared" si="27"/>
        <v>1.5485014073415878E-2</v>
      </c>
      <c r="J53" s="399">
        <f t="shared" si="28"/>
        <v>1.3614215237569839E-2</v>
      </c>
      <c r="K53" s="323">
        <f t="shared" si="29"/>
        <v>2.0875745785875954E-3</v>
      </c>
      <c r="L53" s="323">
        <f t="shared" si="30"/>
        <v>2.0624720368530611E-3</v>
      </c>
      <c r="M53" s="399">
        <f t="shared" si="31"/>
        <v>2.0689837375634785E-3</v>
      </c>
      <c r="N53" s="394">
        <f t="shared" si="22"/>
        <v>-0.79692256600431732</v>
      </c>
      <c r="O53" s="395">
        <f t="shared" si="22"/>
        <v>-0.88146697362242155</v>
      </c>
      <c r="P53" s="386">
        <f t="shared" si="22"/>
        <v>-0.8669716064378985</v>
      </c>
      <c r="R53" s="401">
        <v>37.795999999999999</v>
      </c>
      <c r="S53" s="369">
        <v>230.702</v>
      </c>
      <c r="T53" s="374">
        <v>268.49799999999999</v>
      </c>
      <c r="U53" s="19">
        <v>9.7970000000000006</v>
      </c>
      <c r="V53" s="119">
        <v>29.158999999999999</v>
      </c>
      <c r="W53" s="375">
        <v>38.956000000000003</v>
      </c>
      <c r="X53" s="345">
        <f t="shared" si="32"/>
        <v>7.625282220781739E-3</v>
      </c>
      <c r="Y53" s="323">
        <f t="shared" si="33"/>
        <v>1.7474935387990196E-2</v>
      </c>
      <c r="Z53" s="399">
        <f t="shared" si="34"/>
        <v>1.4786313598074384E-2</v>
      </c>
      <c r="AA53" s="323">
        <f t="shared" si="35"/>
        <v>2.3559241862298316E-3</v>
      </c>
      <c r="AB53" s="323">
        <f t="shared" si="36"/>
        <v>2.6525319586027081E-3</v>
      </c>
      <c r="AC53" s="399">
        <f t="shared" si="37"/>
        <v>2.5711247040361958E-3</v>
      </c>
      <c r="AE53" s="394">
        <f t="shared" si="23"/>
        <v>-0.74079267647370095</v>
      </c>
      <c r="AF53" s="395">
        <f t="shared" si="23"/>
        <v>-0.87360751098820122</v>
      </c>
      <c r="AG53" s="386">
        <f t="shared" si="23"/>
        <v>-0.85491139598805199</v>
      </c>
      <c r="AI53" s="27">
        <f t="shared" si="24"/>
        <v>2.0919909226767031</v>
      </c>
      <c r="AJ53" s="28">
        <f t="shared" si="24"/>
        <v>2.6423621848835745</v>
      </c>
      <c r="AK53" s="402">
        <f t="shared" si="24"/>
        <v>2.5479995444883086</v>
      </c>
      <c r="AL53" s="28">
        <f t="shared" si="24"/>
        <v>2.6702098664486233</v>
      </c>
      <c r="AM53" s="28">
        <f t="shared" si="24"/>
        <v>2.8175669146777467</v>
      </c>
      <c r="AN53" s="402">
        <f t="shared" si="24"/>
        <v>2.7789984305892421</v>
      </c>
      <c r="AO53" s="384">
        <f t="shared" ref="AO53:AO62" si="38">(AL53-AI53)/AI53</f>
        <v>0.27639648791214111</v>
      </c>
      <c r="AP53" s="385">
        <f t="shared" ref="AP53:AP62" si="39">(AM53-AJ53)/AJ53</f>
        <v>6.6306099442568212E-2</v>
      </c>
      <c r="AQ53" s="386">
        <f t="shared" ref="AQ53:AQ62" si="40">(AN53-AK53)/AK53</f>
        <v>9.0658919700601026E-2</v>
      </c>
    </row>
    <row r="54" spans="1:43" ht="19.5" customHeight="1">
      <c r="A54" s="8" t="s">
        <v>208</v>
      </c>
      <c r="B54" s="19">
        <v>3.83</v>
      </c>
      <c r="C54" s="371">
        <v>30.63</v>
      </c>
      <c r="D54" s="375">
        <v>34.46</v>
      </c>
      <c r="E54" s="19">
        <v>14.31</v>
      </c>
      <c r="F54" s="369">
        <v>63.050000000000004</v>
      </c>
      <c r="G54" s="377">
        <v>77.36</v>
      </c>
      <c r="H54" s="345">
        <f t="shared" si="26"/>
        <v>1.822199913885592E-4</v>
      </c>
      <c r="I54" s="323">
        <f t="shared" si="27"/>
        <v>5.4324981510351549E-4</v>
      </c>
      <c r="J54" s="399">
        <f t="shared" si="28"/>
        <v>4.4521129772116677E-4</v>
      </c>
      <c r="K54" s="323">
        <f t="shared" si="29"/>
        <v>8.1420529352925822E-4</v>
      </c>
      <c r="L54" s="323">
        <f t="shared" si="30"/>
        <v>1.2565355292645233E-3</v>
      </c>
      <c r="M54" s="399">
        <f t="shared" si="31"/>
        <v>1.1417932796255578E-3</v>
      </c>
      <c r="N54" s="394">
        <f t="shared" si="22"/>
        <v>2.7362924281984333</v>
      </c>
      <c r="O54" s="395">
        <f t="shared" si="22"/>
        <v>1.0584394384590272</v>
      </c>
      <c r="P54" s="386">
        <f t="shared" si="22"/>
        <v>1.24492164828787</v>
      </c>
      <c r="R54" s="401">
        <v>1.7799999999999998</v>
      </c>
      <c r="S54" s="369">
        <v>10.454999999999998</v>
      </c>
      <c r="T54" s="374">
        <v>12.234999999999998</v>
      </c>
      <c r="U54" s="19">
        <v>4.5739999999999998</v>
      </c>
      <c r="V54" s="119">
        <v>18.395</v>
      </c>
      <c r="W54" s="375">
        <v>22.969000000000001</v>
      </c>
      <c r="X54" s="345">
        <f t="shared" si="32"/>
        <v>3.5911213760692913E-4</v>
      </c>
      <c r="Y54" s="323">
        <f t="shared" si="33"/>
        <v>7.9193266413571395E-4</v>
      </c>
      <c r="Z54" s="399">
        <f t="shared" si="34"/>
        <v>6.7378731637643505E-4</v>
      </c>
      <c r="AA54" s="323">
        <f t="shared" si="35"/>
        <v>1.0999282665933702E-3</v>
      </c>
      <c r="AB54" s="323">
        <f t="shared" si="36"/>
        <v>1.6733538659932377E-3</v>
      </c>
      <c r="AC54" s="399">
        <f t="shared" si="37"/>
        <v>1.5159709242993989E-3</v>
      </c>
      <c r="AE54" s="394">
        <f t="shared" ref="AE54:AE56" si="41">(U54-R54)/R54</f>
        <v>1.5696629213483149</v>
      </c>
      <c r="AF54" s="395">
        <f t="shared" ref="AF54:AF56" si="42">(V54-S54)/S54</f>
        <v>0.75944524151123893</v>
      </c>
      <c r="AG54" s="386">
        <f t="shared" ref="AG54:AG56" si="43">(W54-T54)/T54</f>
        <v>0.87731916632611406</v>
      </c>
      <c r="AI54" s="27">
        <f t="shared" ref="AI54:AI61" si="44">(R54/B54)*10</f>
        <v>4.6475195822454305</v>
      </c>
      <c r="AJ54" s="28">
        <f t="shared" ref="AJ54:AJ61" si="45">(S54/C54)*10</f>
        <v>3.4133202742409399</v>
      </c>
      <c r="AK54" s="402">
        <f t="shared" ref="AK54:AK61" si="46">(T54/D54)*10</f>
        <v>3.5504933255948918</v>
      </c>
      <c r="AL54" s="28">
        <f t="shared" ref="AL54:AL62" si="47">(U54/E54)*10</f>
        <v>3.1963661774982528</v>
      </c>
      <c r="AM54" s="28">
        <f t="shared" ref="AM54:AM62" si="48">(V54/F54)*10</f>
        <v>2.9175257731958757</v>
      </c>
      <c r="AN54" s="402">
        <f t="shared" ref="AN54:AN62" si="49">(W54/G54)*10</f>
        <v>2.9691054808686661</v>
      </c>
      <c r="AO54" s="384">
        <f t="shared" si="38"/>
        <v>-0.31224255843717363</v>
      </c>
      <c r="AP54" s="385">
        <f t="shared" si="39"/>
        <v>-0.14525285095179644</v>
      </c>
      <c r="AQ54" s="386">
        <f t="shared" si="40"/>
        <v>-0.16374846856776251</v>
      </c>
    </row>
    <row r="55" spans="1:43" ht="19.5" customHeight="1">
      <c r="A55" s="8" t="s">
        <v>211</v>
      </c>
      <c r="B55" s="19">
        <v>55.44</v>
      </c>
      <c r="C55" s="371">
        <v>111.27</v>
      </c>
      <c r="D55" s="375">
        <v>166.70999999999998</v>
      </c>
      <c r="E55" s="19">
        <v>12.739999999999998</v>
      </c>
      <c r="F55" s="369">
        <v>39.889999999999993</v>
      </c>
      <c r="G55" s="377">
        <v>52.629999999999995</v>
      </c>
      <c r="H55" s="345">
        <f t="shared" si="26"/>
        <v>2.6376700581153319E-3</v>
      </c>
      <c r="I55" s="323">
        <f t="shared" si="27"/>
        <v>1.9734706799401946E-3</v>
      </c>
      <c r="J55" s="399">
        <f t="shared" si="28"/>
        <v>2.1538356193585521E-3</v>
      </c>
      <c r="K55" s="323">
        <f t="shared" si="29"/>
        <v>7.2487599158370007E-4</v>
      </c>
      <c r="L55" s="323">
        <f t="shared" si="30"/>
        <v>7.9497545221826832E-4</v>
      </c>
      <c r="M55" s="399">
        <f t="shared" si="31"/>
        <v>7.7679136901102766E-4</v>
      </c>
      <c r="N55" s="394">
        <f t="shared" si="22"/>
        <v>-0.77020202020202033</v>
      </c>
      <c r="O55" s="395">
        <f t="shared" si="22"/>
        <v>-0.64150265120877148</v>
      </c>
      <c r="P55" s="386">
        <f t="shared" si="22"/>
        <v>-0.68430208145882065</v>
      </c>
      <c r="R55" s="401">
        <v>12.497999999999999</v>
      </c>
      <c r="S55" s="369">
        <v>30.039000000000001</v>
      </c>
      <c r="T55" s="374">
        <v>42.536999999999999</v>
      </c>
      <c r="U55" s="19">
        <v>3.4130000000000003</v>
      </c>
      <c r="V55" s="119">
        <v>12.870999999999999</v>
      </c>
      <c r="W55" s="375">
        <v>16.283999999999999</v>
      </c>
      <c r="X55" s="345">
        <f t="shared" si="32"/>
        <v>2.5214514021412362E-3</v>
      </c>
      <c r="Y55" s="323">
        <f t="shared" si="33"/>
        <v>2.2753577520777347E-3</v>
      </c>
      <c r="Z55" s="399">
        <f t="shared" si="34"/>
        <v>2.342532985427415E-3</v>
      </c>
      <c r="AA55" s="323">
        <f t="shared" si="35"/>
        <v>8.2073790421582275E-4</v>
      </c>
      <c r="AB55" s="323">
        <f t="shared" si="36"/>
        <v>1.17084738294096E-3</v>
      </c>
      <c r="AC55" s="399">
        <f t="shared" si="37"/>
        <v>1.0747559985759679E-3</v>
      </c>
      <c r="AE55" s="394">
        <f t="shared" si="41"/>
        <v>-0.72691630660905737</v>
      </c>
      <c r="AF55" s="395">
        <f t="shared" si="42"/>
        <v>-0.57152368587502922</v>
      </c>
      <c r="AG55" s="386">
        <f t="shared" si="43"/>
        <v>-0.61718033711827347</v>
      </c>
      <c r="AI55" s="27">
        <f t="shared" si="44"/>
        <v>2.2543290043290041</v>
      </c>
      <c r="AJ55" s="28">
        <f t="shared" si="45"/>
        <v>2.6996495012132655</v>
      </c>
      <c r="AK55" s="402">
        <f t="shared" si="46"/>
        <v>2.5515565952852262</v>
      </c>
      <c r="AL55" s="28">
        <f t="shared" si="47"/>
        <v>2.678963893249608</v>
      </c>
      <c r="AM55" s="28">
        <f t="shared" si="48"/>
        <v>3.2266232138380548</v>
      </c>
      <c r="AN55" s="402">
        <f t="shared" si="49"/>
        <v>3.0940528215846475</v>
      </c>
      <c r="AO55" s="384">
        <f t="shared" si="38"/>
        <v>0.18836420420673938</v>
      </c>
      <c r="AP55" s="385">
        <f t="shared" si="39"/>
        <v>0.19520078898685142</v>
      </c>
      <c r="AQ55" s="386">
        <f t="shared" si="40"/>
        <v>0.21261383239621157</v>
      </c>
    </row>
    <row r="56" spans="1:43" ht="19.5" customHeight="1">
      <c r="A56" s="8" t="s">
        <v>209</v>
      </c>
      <c r="B56" s="19">
        <v>1.35</v>
      </c>
      <c r="C56" s="371">
        <v>6.14</v>
      </c>
      <c r="D56" s="375">
        <v>7.49</v>
      </c>
      <c r="E56" s="19">
        <v>0.22</v>
      </c>
      <c r="F56" s="369">
        <v>76.08</v>
      </c>
      <c r="G56" s="377">
        <v>76.3</v>
      </c>
      <c r="H56" s="345">
        <f t="shared" si="26"/>
        <v>6.4228978687873347E-5</v>
      </c>
      <c r="I56" s="323">
        <f t="shared" si="27"/>
        <v>1.0889826525418168E-4</v>
      </c>
      <c r="J56" s="399">
        <f t="shared" si="28"/>
        <v>9.6768212998593704E-5</v>
      </c>
      <c r="K56" s="323">
        <f t="shared" si="29"/>
        <v>1.2517481801288387E-5</v>
      </c>
      <c r="L56" s="323">
        <f t="shared" si="30"/>
        <v>1.5162128955819971E-3</v>
      </c>
      <c r="M56" s="399">
        <f t="shared" si="31"/>
        <v>1.12614823210225E-3</v>
      </c>
      <c r="N56" s="394">
        <f t="shared" si="22"/>
        <v>-0.83703703703703702</v>
      </c>
      <c r="O56" s="395">
        <f t="shared" si="22"/>
        <v>11.390879478827362</v>
      </c>
      <c r="P56" s="386">
        <f t="shared" si="22"/>
        <v>9.1869158878504678</v>
      </c>
      <c r="R56" s="401">
        <v>0.53</v>
      </c>
      <c r="S56" s="369">
        <v>2.266</v>
      </c>
      <c r="T56" s="374">
        <v>2.7960000000000003</v>
      </c>
      <c r="U56" s="19">
        <v>6.3E-2</v>
      </c>
      <c r="V56" s="119">
        <v>13.55</v>
      </c>
      <c r="W56" s="375">
        <v>13.613000000000001</v>
      </c>
      <c r="X56" s="345">
        <f t="shared" si="32"/>
        <v>1.0692664771442273E-4</v>
      </c>
      <c r="Y56" s="323">
        <f t="shared" si="33"/>
        <v>1.7164222065342211E-4</v>
      </c>
      <c r="Z56" s="399">
        <f t="shared" si="34"/>
        <v>1.5397706061205663E-4</v>
      </c>
      <c r="AA56" s="323">
        <f t="shared" si="35"/>
        <v>1.5149864625138244E-5</v>
      </c>
      <c r="AB56" s="323">
        <f t="shared" si="36"/>
        <v>1.2326145628816728E-3</v>
      </c>
      <c r="AC56" s="399">
        <f t="shared" si="37"/>
        <v>8.9846803049709251E-4</v>
      </c>
      <c r="AE56" s="394">
        <f t="shared" si="41"/>
        <v>-0.88113207547169814</v>
      </c>
      <c r="AF56" s="395">
        <f t="shared" si="42"/>
        <v>4.9796999117387468</v>
      </c>
      <c r="AG56" s="386">
        <f t="shared" si="43"/>
        <v>3.8687410586552216</v>
      </c>
      <c r="AI56" s="27">
        <f t="shared" si="44"/>
        <v>3.925925925925926</v>
      </c>
      <c r="AJ56" s="28">
        <f t="shared" si="45"/>
        <v>3.6905537459283391</v>
      </c>
      <c r="AK56" s="402">
        <f t="shared" si="46"/>
        <v>3.7329773030707614</v>
      </c>
      <c r="AL56" s="28">
        <f t="shared" si="47"/>
        <v>2.8636363636363638</v>
      </c>
      <c r="AM56" s="28">
        <f t="shared" si="48"/>
        <v>1.7810199789695058</v>
      </c>
      <c r="AN56" s="402">
        <f t="shared" si="49"/>
        <v>1.7841415465268677</v>
      </c>
      <c r="AO56" s="384">
        <f t="shared" si="38"/>
        <v>-0.27058319039451112</v>
      </c>
      <c r="AP56" s="385">
        <f t="shared" si="39"/>
        <v>-0.51741117957313487</v>
      </c>
      <c r="AQ56" s="386">
        <f t="shared" si="40"/>
        <v>-0.52205936396687269</v>
      </c>
    </row>
    <row r="57" spans="1:43" ht="19.5" customHeight="1">
      <c r="A57" s="8" t="s">
        <v>206</v>
      </c>
      <c r="B57" s="19">
        <v>17.420000000000002</v>
      </c>
      <c r="C57" s="371">
        <v>157.77000000000001</v>
      </c>
      <c r="D57" s="375">
        <v>175.19</v>
      </c>
      <c r="E57" s="19">
        <v>3.99</v>
      </c>
      <c r="F57" s="369">
        <v>39.880000000000003</v>
      </c>
      <c r="G57" s="377">
        <v>43.870000000000005</v>
      </c>
      <c r="H57" s="345">
        <f t="shared" si="26"/>
        <v>8.2879171017981757E-4</v>
      </c>
      <c r="I57" s="323">
        <f t="shared" si="27"/>
        <v>2.7981888125655123E-3</v>
      </c>
      <c r="J57" s="399">
        <f t="shared" si="28"/>
        <v>2.26339429041704E-3</v>
      </c>
      <c r="K57" s="323">
        <f t="shared" si="29"/>
        <v>2.2702160175973028E-4</v>
      </c>
      <c r="L57" s="323">
        <f t="shared" si="30"/>
        <v>7.9477616030244544E-4</v>
      </c>
      <c r="M57" s="399">
        <f t="shared" si="31"/>
        <v>6.4749833476180491E-4</v>
      </c>
      <c r="N57" s="394">
        <f t="shared" si="22"/>
        <v>-0.77095292766934564</v>
      </c>
      <c r="O57" s="395">
        <f t="shared" si="22"/>
        <v>-0.74722697597768906</v>
      </c>
      <c r="P57" s="386">
        <f t="shared" si="22"/>
        <v>-0.74958616359381236</v>
      </c>
      <c r="R57" s="401">
        <v>5.8290000000000006</v>
      </c>
      <c r="S57" s="369">
        <v>36.468999999999994</v>
      </c>
      <c r="T57" s="374">
        <v>42.297999999999995</v>
      </c>
      <c r="U57" s="19">
        <v>0.99399999999999999</v>
      </c>
      <c r="V57" s="119">
        <v>10.143000000000001</v>
      </c>
      <c r="W57" s="375">
        <v>11.137</v>
      </c>
      <c r="X57" s="345">
        <f t="shared" si="32"/>
        <v>1.1759913764667362E-3</v>
      </c>
      <c r="Y57" s="323">
        <f t="shared" si="33"/>
        <v>2.7624095962090244E-3</v>
      </c>
      <c r="Z57" s="399">
        <f t="shared" si="34"/>
        <v>2.3293711408328933E-3</v>
      </c>
      <c r="AA57" s="323">
        <f t="shared" si="35"/>
        <v>2.3903119741884785E-4</v>
      </c>
      <c r="AB57" s="323">
        <f t="shared" si="36"/>
        <v>9.2268704880507798E-4</v>
      </c>
      <c r="AC57" s="399">
        <f t="shared" si="37"/>
        <v>7.3505020610050082E-4</v>
      </c>
      <c r="AE57" s="394">
        <f t="shared" si="23"/>
        <v>-0.82947332303997257</v>
      </c>
      <c r="AF57" s="395">
        <f t="shared" si="23"/>
        <v>-0.72187337190490553</v>
      </c>
      <c r="AG57" s="386">
        <f t="shared" si="23"/>
        <v>-0.73670149888883629</v>
      </c>
      <c r="AI57" s="27">
        <f t="shared" si="44"/>
        <v>3.3461538461538458</v>
      </c>
      <c r="AJ57" s="28">
        <f t="shared" si="45"/>
        <v>2.3115294415921905</v>
      </c>
      <c r="AK57" s="402">
        <f t="shared" si="46"/>
        <v>2.4144072150236884</v>
      </c>
      <c r="AL57" s="28">
        <f t="shared" si="47"/>
        <v>2.4912280701754383</v>
      </c>
      <c r="AM57" s="28">
        <f t="shared" si="48"/>
        <v>2.5433801404212635</v>
      </c>
      <c r="AN57" s="402">
        <f t="shared" si="49"/>
        <v>2.5386368816959197</v>
      </c>
      <c r="AO57" s="384">
        <f t="shared" si="38"/>
        <v>-0.25549505948779994</v>
      </c>
      <c r="AP57" s="385">
        <f t="shared" si="39"/>
        <v>0.10030185843939468</v>
      </c>
      <c r="AQ57" s="386">
        <f t="shared" si="40"/>
        <v>5.1453485517774386E-2</v>
      </c>
    </row>
    <row r="58" spans="1:43" ht="19.5" customHeight="1">
      <c r="A58" s="8" t="s">
        <v>214</v>
      </c>
      <c r="B58" s="19">
        <v>34.25</v>
      </c>
      <c r="C58" s="371">
        <v>48.110000000000007</v>
      </c>
      <c r="D58" s="375">
        <v>82.360000000000014</v>
      </c>
      <c r="E58" s="19">
        <v>31.9</v>
      </c>
      <c r="F58" s="369">
        <v>6.42</v>
      </c>
      <c r="G58" s="377">
        <v>38.32</v>
      </c>
      <c r="H58" s="345">
        <f t="shared" si="26"/>
        <v>1.6295129778219719E-3</v>
      </c>
      <c r="I58" s="323">
        <f t="shared" si="27"/>
        <v>8.5327288947535532E-4</v>
      </c>
      <c r="J58" s="399">
        <f t="shared" si="28"/>
        <v>1.0640627533463523E-3</v>
      </c>
      <c r="K58" s="323">
        <f t="shared" si="29"/>
        <v>1.815034861186816E-3</v>
      </c>
      <c r="L58" s="323">
        <f t="shared" si="30"/>
        <v>1.2794540995841774E-4</v>
      </c>
      <c r="M58" s="399">
        <f t="shared" si="31"/>
        <v>5.6558322744637254E-4</v>
      </c>
      <c r="N58" s="394">
        <f t="shared" si="22"/>
        <v>-6.8613138686131434E-2</v>
      </c>
      <c r="O58" s="395">
        <f t="shared" si="22"/>
        <v>-0.86655580960299317</v>
      </c>
      <c r="P58" s="386">
        <f t="shared" si="22"/>
        <v>-0.5347255949490044</v>
      </c>
      <c r="R58" s="401">
        <v>6.944</v>
      </c>
      <c r="S58" s="369">
        <v>12.196999999999999</v>
      </c>
      <c r="T58" s="374">
        <v>19.140999999999998</v>
      </c>
      <c r="U58" s="19">
        <v>5.5670000000000002</v>
      </c>
      <c r="V58" s="119">
        <v>2.2800000000000002</v>
      </c>
      <c r="W58" s="375">
        <v>7.8470000000000004</v>
      </c>
      <c r="X58" s="345">
        <f t="shared" si="32"/>
        <v>1.4009408334508518E-3</v>
      </c>
      <c r="Y58" s="323">
        <f t="shared" si="33"/>
        <v>9.2388356809787692E-4</v>
      </c>
      <c r="Z58" s="399">
        <f t="shared" si="34"/>
        <v>1.054104047630678E-3</v>
      </c>
      <c r="AA58" s="323">
        <f t="shared" si="35"/>
        <v>1.3387189899705494E-3</v>
      </c>
      <c r="AB58" s="323">
        <f t="shared" si="36"/>
        <v>2.0740673087603055E-4</v>
      </c>
      <c r="AC58" s="399">
        <f t="shared" si="37"/>
        <v>5.1790778192247736E-4</v>
      </c>
      <c r="AE58" s="394">
        <f t="shared" si="23"/>
        <v>-0.1983006912442396</v>
      </c>
      <c r="AF58" s="395">
        <f t="shared" si="23"/>
        <v>-0.81306878740673927</v>
      </c>
      <c r="AG58" s="386">
        <f t="shared" si="23"/>
        <v>-0.59004231753826852</v>
      </c>
      <c r="AI58" s="27">
        <f t="shared" si="44"/>
        <v>2.0274452554744524</v>
      </c>
      <c r="AJ58" s="28">
        <f t="shared" si="45"/>
        <v>2.5352317605487418</v>
      </c>
      <c r="AK58" s="402">
        <f t="shared" si="46"/>
        <v>2.3240650801359877</v>
      </c>
      <c r="AL58" s="28">
        <f t="shared" si="47"/>
        <v>1.7451410658307211</v>
      </c>
      <c r="AM58" s="28">
        <f t="shared" si="48"/>
        <v>3.5514018691588789</v>
      </c>
      <c r="AN58" s="402">
        <f t="shared" si="49"/>
        <v>2.0477557411273488</v>
      </c>
      <c r="AO58" s="384">
        <f t="shared" si="38"/>
        <v>-0.13924133777790607</v>
      </c>
      <c r="AP58" s="385">
        <f t="shared" si="39"/>
        <v>0.40081941399716087</v>
      </c>
      <c r="AQ58" s="386">
        <f t="shared" si="40"/>
        <v>-0.11889053424978581</v>
      </c>
    </row>
    <row r="59" spans="1:43" ht="19.5" customHeight="1">
      <c r="A59" s="8" t="s">
        <v>213</v>
      </c>
      <c r="B59" s="19">
        <v>1.18</v>
      </c>
      <c r="C59" s="371">
        <v>1.68</v>
      </c>
      <c r="D59" s="375">
        <v>2.86</v>
      </c>
      <c r="E59" s="19">
        <v>1</v>
      </c>
      <c r="F59" s="369">
        <v>4.2300000000000004</v>
      </c>
      <c r="G59" s="377">
        <v>5.23</v>
      </c>
      <c r="H59" s="345">
        <f t="shared" si="26"/>
        <v>5.614088507532633E-5</v>
      </c>
      <c r="I59" s="323">
        <f t="shared" si="27"/>
        <v>2.979626801743082E-5</v>
      </c>
      <c r="J59" s="399">
        <f t="shared" si="28"/>
        <v>3.6950212173027767E-5</v>
      </c>
      <c r="K59" s="323">
        <f t="shared" si="29"/>
        <v>5.6897644551310844E-5</v>
      </c>
      <c r="L59" s="323">
        <f t="shared" si="30"/>
        <v>8.4300480393163091E-5</v>
      </c>
      <c r="M59" s="399">
        <f t="shared" si="31"/>
        <v>7.7192074100848859E-5</v>
      </c>
      <c r="N59" s="394">
        <f t="shared" si="22"/>
        <v>-0.15254237288135589</v>
      </c>
      <c r="O59" s="395">
        <f t="shared" si="22"/>
        <v>1.5178571428571432</v>
      </c>
      <c r="P59" s="386">
        <f t="shared" si="22"/>
        <v>0.82867132867132887</v>
      </c>
      <c r="R59" s="401">
        <v>0.499</v>
      </c>
      <c r="S59" s="369">
        <v>1.079</v>
      </c>
      <c r="T59" s="374">
        <v>1.5779999999999998</v>
      </c>
      <c r="U59" s="19">
        <v>0.34599999999999997</v>
      </c>
      <c r="V59" s="119">
        <v>2.488</v>
      </c>
      <c r="W59" s="375">
        <v>2.8340000000000001</v>
      </c>
      <c r="X59" s="345">
        <f t="shared" si="32"/>
        <v>1.0067244756508857E-4</v>
      </c>
      <c r="Y59" s="323">
        <f t="shared" si="33"/>
        <v>8.1730783797459152E-5</v>
      </c>
      <c r="Z59" s="399">
        <f t="shared" si="34"/>
        <v>8.690121661152551E-5</v>
      </c>
      <c r="AA59" s="323">
        <f t="shared" si="35"/>
        <v>8.3204018417425908E-5</v>
      </c>
      <c r="AB59" s="323">
        <f t="shared" si="36"/>
        <v>2.2632804667524736E-4</v>
      </c>
      <c r="AC59" s="399">
        <f t="shared" si="37"/>
        <v>1.8704608818252846E-4</v>
      </c>
      <c r="AE59" s="394">
        <f t="shared" si="23"/>
        <v>-0.30661322645290584</v>
      </c>
      <c r="AF59" s="395">
        <f t="shared" si="23"/>
        <v>1.3058387395736795</v>
      </c>
      <c r="AG59" s="386">
        <f t="shared" si="23"/>
        <v>0.7959442332065908</v>
      </c>
      <c r="AI59" s="27">
        <f t="shared" si="44"/>
        <v>4.2288135593220337</v>
      </c>
      <c r="AJ59" s="28">
        <f t="shared" si="45"/>
        <v>6.4226190476190483</v>
      </c>
      <c r="AK59" s="402">
        <f t="shared" si="46"/>
        <v>5.5174825174825166</v>
      </c>
      <c r="AL59" s="28">
        <f t="shared" si="47"/>
        <v>3.46</v>
      </c>
      <c r="AM59" s="28">
        <f t="shared" si="48"/>
        <v>5.8817966903073282</v>
      </c>
      <c r="AN59" s="402">
        <f t="shared" si="49"/>
        <v>5.418738049713193</v>
      </c>
      <c r="AO59" s="384">
        <f t="shared" si="38"/>
        <v>-0.18180360721442884</v>
      </c>
      <c r="AP59" s="385">
        <f t="shared" si="39"/>
        <v>-8.4205890665772914E-2</v>
      </c>
      <c r="AQ59" s="386">
        <f t="shared" si="40"/>
        <v>-1.7896652586835596E-2</v>
      </c>
    </row>
    <row r="60" spans="1:43" ht="19.5" customHeight="1">
      <c r="A60" s="8" t="s">
        <v>212</v>
      </c>
      <c r="B60" s="19">
        <v>13.5</v>
      </c>
      <c r="C60" s="371">
        <v>237.3</v>
      </c>
      <c r="D60" s="375">
        <v>250.8</v>
      </c>
      <c r="E60" s="19">
        <v>0.96</v>
      </c>
      <c r="F60" s="369">
        <v>1.1200000000000001</v>
      </c>
      <c r="G60" s="377">
        <v>2.08</v>
      </c>
      <c r="H60" s="345">
        <f t="shared" si="26"/>
        <v>6.4228978687873349E-4</v>
      </c>
      <c r="I60" s="323">
        <f t="shared" si="27"/>
        <v>4.2087228574621037E-3</v>
      </c>
      <c r="J60" s="399">
        <f t="shared" si="28"/>
        <v>3.2402493751732043E-3</v>
      </c>
      <c r="K60" s="323">
        <f t="shared" si="29"/>
        <v>5.4621738769258412E-5</v>
      </c>
      <c r="L60" s="323">
        <f t="shared" si="30"/>
        <v>2.2320694572185028E-5</v>
      </c>
      <c r="M60" s="399">
        <f t="shared" si="31"/>
        <v>3.0699715894792664E-5</v>
      </c>
      <c r="N60" s="394">
        <f t="shared" si="22"/>
        <v>-0.92888888888888888</v>
      </c>
      <c r="O60" s="395">
        <f t="shared" si="22"/>
        <v>-0.99528023598820059</v>
      </c>
      <c r="P60" s="386">
        <f t="shared" si="22"/>
        <v>-0.99170653907496009</v>
      </c>
      <c r="R60" s="401">
        <v>3.9610000000000003</v>
      </c>
      <c r="S60" s="369">
        <v>21.245999999999999</v>
      </c>
      <c r="T60" s="374">
        <v>25.207000000000001</v>
      </c>
      <c r="U60" s="19">
        <v>0.83599999999999997</v>
      </c>
      <c r="V60" s="119">
        <v>1.6479999999999999</v>
      </c>
      <c r="W60" s="375">
        <v>2.484</v>
      </c>
      <c r="X60" s="345">
        <f t="shared" si="32"/>
        <v>7.9912538037137451E-4</v>
      </c>
      <c r="Y60" s="323">
        <f t="shared" si="33"/>
        <v>1.6093162488978842E-3</v>
      </c>
      <c r="Z60" s="399">
        <f t="shared" si="34"/>
        <v>1.388161576125934E-3</v>
      </c>
      <c r="AA60" s="323">
        <f t="shared" si="35"/>
        <v>2.010362988351678E-4</v>
      </c>
      <c r="AB60" s="323">
        <f t="shared" si="36"/>
        <v>1.4991504056302557E-4</v>
      </c>
      <c r="AC60" s="399">
        <f t="shared" si="37"/>
        <v>1.6394583029124936E-4</v>
      </c>
      <c r="AE60" s="394">
        <f t="shared" si="23"/>
        <v>-0.78894218631658675</v>
      </c>
      <c r="AF60" s="395">
        <f t="shared" si="23"/>
        <v>-0.92243245787442341</v>
      </c>
      <c r="AG60" s="386">
        <f t="shared" si="23"/>
        <v>-0.90145594477724433</v>
      </c>
      <c r="AI60" s="27">
        <f t="shared" si="44"/>
        <v>2.9340740740740747</v>
      </c>
      <c r="AJ60" s="28">
        <f t="shared" si="45"/>
        <v>0.89532237673830584</v>
      </c>
      <c r="AK60" s="402">
        <f t="shared" si="46"/>
        <v>1.0050637958532695</v>
      </c>
      <c r="AL60" s="28">
        <f t="shared" si="47"/>
        <v>8.7083333333333339</v>
      </c>
      <c r="AM60" s="28">
        <f t="shared" si="48"/>
        <v>14.714285714285714</v>
      </c>
      <c r="AN60" s="402">
        <f t="shared" si="49"/>
        <v>11.942307692307692</v>
      </c>
      <c r="AO60" s="384">
        <f t="shared" si="38"/>
        <v>1.9680005049229987</v>
      </c>
      <c r="AP60" s="385">
        <f t="shared" si="39"/>
        <v>15.434622987856539</v>
      </c>
      <c r="AQ60" s="386">
        <f t="shared" si="40"/>
        <v>10.882138966282259</v>
      </c>
    </row>
    <row r="61" spans="1:43" ht="19.5" customHeight="1">
      <c r="A61" s="8" t="s">
        <v>236</v>
      </c>
      <c r="B61" s="19">
        <v>0.88</v>
      </c>
      <c r="C61" s="371">
        <v>9</v>
      </c>
      <c r="D61" s="375">
        <v>9.8800000000000008</v>
      </c>
      <c r="E61" s="19">
        <v>0.23</v>
      </c>
      <c r="F61" s="369">
        <v>9</v>
      </c>
      <c r="G61" s="377">
        <v>9.23</v>
      </c>
      <c r="H61" s="345">
        <f t="shared" si="26"/>
        <v>4.1867778700243363E-5</v>
      </c>
      <c r="I61" s="323">
        <f t="shared" si="27"/>
        <v>1.5962286437909369E-4</v>
      </c>
      <c r="J61" s="399">
        <f t="shared" si="28"/>
        <v>1.276461875068232E-4</v>
      </c>
      <c r="K61" s="323">
        <f t="shared" si="29"/>
        <v>1.3086458246801495E-5</v>
      </c>
      <c r="L61" s="323">
        <f t="shared" si="30"/>
        <v>1.7936272424077252E-4</v>
      </c>
      <c r="M61" s="399">
        <f t="shared" si="31"/>
        <v>1.3622998928314244E-4</v>
      </c>
      <c r="N61" s="394">
        <f t="shared" si="22"/>
        <v>-0.73863636363636365</v>
      </c>
      <c r="O61" s="395">
        <f t="shared" si="22"/>
        <v>0</v>
      </c>
      <c r="P61" s="386">
        <f t="shared" si="22"/>
        <v>-6.578947368421055E-2</v>
      </c>
      <c r="R61" s="401">
        <v>1.1910000000000001</v>
      </c>
      <c r="S61" s="369">
        <v>2.2450000000000001</v>
      </c>
      <c r="T61" s="374">
        <v>3.4359999999999999</v>
      </c>
      <c r="U61" s="19">
        <v>0.17599999999999999</v>
      </c>
      <c r="V61" s="119">
        <v>2.2450000000000001</v>
      </c>
      <c r="W61" s="375">
        <v>2.4210000000000003</v>
      </c>
      <c r="X61" s="345">
        <f t="shared" si="32"/>
        <v>2.4028233476958014E-4</v>
      </c>
      <c r="Y61" s="323">
        <f t="shared" si="33"/>
        <v>1.7005153811426859E-4</v>
      </c>
      <c r="Z61" s="399">
        <f t="shared" si="34"/>
        <v>1.8922216747604669E-4</v>
      </c>
      <c r="AA61" s="323">
        <f t="shared" si="35"/>
        <v>4.2323431333719536E-5</v>
      </c>
      <c r="AB61" s="323">
        <f t="shared" si="36"/>
        <v>2.0422285562135463E-4</v>
      </c>
      <c r="AC61" s="399">
        <f t="shared" si="37"/>
        <v>1.5978778387081913E-4</v>
      </c>
      <c r="AE61" s="394">
        <f t="shared" si="23"/>
        <v>-0.85222502099076414</v>
      </c>
      <c r="AF61" s="395">
        <f t="shared" si="23"/>
        <v>0</v>
      </c>
      <c r="AG61" s="386">
        <f t="shared" si="23"/>
        <v>-0.29540162980209539</v>
      </c>
      <c r="AI61" s="27">
        <f t="shared" si="44"/>
        <v>13.53409090909091</v>
      </c>
      <c r="AJ61" s="28">
        <f t="shared" si="45"/>
        <v>2.4944444444444445</v>
      </c>
      <c r="AK61" s="402">
        <f t="shared" si="46"/>
        <v>3.4777327935222671</v>
      </c>
      <c r="AL61" s="28">
        <f t="shared" si="47"/>
        <v>7.6521739130434776</v>
      </c>
      <c r="AM61" s="28">
        <f t="shared" si="48"/>
        <v>2.4944444444444445</v>
      </c>
      <c r="AN61" s="402">
        <f t="shared" si="49"/>
        <v>2.6229685807150598</v>
      </c>
      <c r="AO61" s="384">
        <f t="shared" si="38"/>
        <v>-0.4346000803124887</v>
      </c>
      <c r="AP61" s="385">
        <f t="shared" si="39"/>
        <v>0</v>
      </c>
      <c r="AQ61" s="386">
        <f t="shared" si="40"/>
        <v>-0.24578202626703166</v>
      </c>
    </row>
    <row r="62" spans="1:43" ht="19.5" customHeight="1" thickBot="1">
      <c r="A62" s="8" t="s">
        <v>17</v>
      </c>
      <c r="B62" s="19">
        <f t="shared" ref="B62:G62" si="50">B63-SUM(B40:B61)</f>
        <v>11.080000000001746</v>
      </c>
      <c r="C62" s="371">
        <f t="shared" si="50"/>
        <v>8.0900000000037835</v>
      </c>
      <c r="D62" s="376">
        <f t="shared" si="50"/>
        <v>19.16999999996915</v>
      </c>
      <c r="E62" s="21">
        <f t="shared" si="50"/>
        <v>2.0800000000053842</v>
      </c>
      <c r="F62" s="119">
        <f t="shared" si="50"/>
        <v>3.8700000000026193</v>
      </c>
      <c r="G62" s="375">
        <f t="shared" si="50"/>
        <v>5.9500000000261934</v>
      </c>
      <c r="H62" s="345">
        <f t="shared" si="26"/>
        <v>5.2715339545314726E-4</v>
      </c>
      <c r="I62" s="323">
        <f t="shared" si="27"/>
        <v>1.4348321920305243E-4</v>
      </c>
      <c r="J62" s="399">
        <f t="shared" si="28"/>
        <v>2.476697787957351E-4</v>
      </c>
      <c r="K62" s="323">
        <f t="shared" si="29"/>
        <v>1.1834710066703291E-4</v>
      </c>
      <c r="L62" s="323">
        <f t="shared" si="30"/>
        <v>7.7125971423584386E-5</v>
      </c>
      <c r="M62" s="399">
        <f t="shared" si="31"/>
        <v>8.7818898834048293E-5</v>
      </c>
      <c r="N62" s="396">
        <f t="shared" si="22"/>
        <v>-0.81227436823059063</v>
      </c>
      <c r="O62" s="397">
        <f t="shared" si="22"/>
        <v>-0.5216316440048443</v>
      </c>
      <c r="P62" s="388">
        <f t="shared" si="22"/>
        <v>-0.68961919665958427</v>
      </c>
      <c r="R62" s="19">
        <f t="shared" ref="R62:W62" si="51">R63-SUM(R40:R61)</f>
        <v>4.5380000000004657</v>
      </c>
      <c r="S62" s="119">
        <f t="shared" si="51"/>
        <v>3.2139999999999418</v>
      </c>
      <c r="T62" s="375">
        <f t="shared" si="51"/>
        <v>7.7520000000004075</v>
      </c>
      <c r="U62" s="119">
        <f t="shared" si="51"/>
        <v>1.1040000000020882</v>
      </c>
      <c r="V62" s="123">
        <f t="shared" si="51"/>
        <v>1.9600000000027649</v>
      </c>
      <c r="W62" s="376">
        <f t="shared" si="51"/>
        <v>3.0639999999966676</v>
      </c>
      <c r="X62" s="345">
        <f t="shared" si="32"/>
        <v>9.1553420250584929E-4</v>
      </c>
      <c r="Y62" s="323">
        <f t="shared" si="33"/>
        <v>2.4345017527806207E-4</v>
      </c>
      <c r="Z62" s="399">
        <f t="shared" si="34"/>
        <v>4.2690635689010217E-4</v>
      </c>
      <c r="AA62" s="323">
        <f t="shared" si="35"/>
        <v>2.6548334200292474E-4</v>
      </c>
      <c r="AB62" s="323">
        <f t="shared" si="36"/>
        <v>1.7829701426210233E-4</v>
      </c>
      <c r="AC62" s="399">
        <f t="shared" si="37"/>
        <v>2.022262576537205E-4</v>
      </c>
      <c r="AE62" s="396">
        <f t="shared" si="23"/>
        <v>-0.75672102247642681</v>
      </c>
      <c r="AF62" s="397">
        <f t="shared" si="23"/>
        <v>-0.39016801493378955</v>
      </c>
      <c r="AG62" s="388">
        <f t="shared" si="23"/>
        <v>-0.60474716202315448</v>
      </c>
      <c r="AI62" s="27">
        <f t="shared" si="24"/>
        <v>4.095667870035876</v>
      </c>
      <c r="AJ62" s="28">
        <f t="shared" si="24"/>
        <v>3.9728059332489973</v>
      </c>
      <c r="AK62" s="402">
        <f t="shared" si="24"/>
        <v>4.0438184663603973</v>
      </c>
      <c r="AL62" s="28">
        <f t="shared" si="47"/>
        <v>5.3076923076886073</v>
      </c>
      <c r="AM62" s="28">
        <f t="shared" si="48"/>
        <v>5.0645994832078509</v>
      </c>
      <c r="AN62" s="402">
        <f t="shared" si="49"/>
        <v>5.1495798319045027</v>
      </c>
      <c r="AO62" s="384">
        <f t="shared" si="38"/>
        <v>0.29592839949742183</v>
      </c>
      <c r="AP62" s="385">
        <f t="shared" si="39"/>
        <v>0.27481673363943421</v>
      </c>
      <c r="AQ62" s="386">
        <f t="shared" si="40"/>
        <v>0.27344485781018157</v>
      </c>
    </row>
    <row r="63" spans="1:43" ht="25.5" customHeight="1" thickBot="1">
      <c r="A63" s="12" t="s">
        <v>18</v>
      </c>
      <c r="B63" s="17">
        <v>21018.549999999996</v>
      </c>
      <c r="C63" s="372">
        <v>56382.899999999994</v>
      </c>
      <c r="D63" s="18">
        <v>77401.45</v>
      </c>
      <c r="E63" s="17">
        <v>17575.420000000006</v>
      </c>
      <c r="F63" s="373">
        <v>50177.65</v>
      </c>
      <c r="G63" s="378">
        <v>67753.070000000007</v>
      </c>
      <c r="H63" s="334">
        <f t="shared" ref="H63:M63" si="52">SUM(H40:H62)</f>
        <v>1.0000000000000002</v>
      </c>
      <c r="I63" s="338">
        <f t="shared" si="52"/>
        <v>1.0000000000000002</v>
      </c>
      <c r="J63" s="335">
        <f t="shared" si="52"/>
        <v>0.99999999999999956</v>
      </c>
      <c r="K63" s="338">
        <f t="shared" si="52"/>
        <v>1</v>
      </c>
      <c r="L63" s="338">
        <f t="shared" si="52"/>
        <v>1.0000000000000002</v>
      </c>
      <c r="M63" s="335">
        <f t="shared" si="52"/>
        <v>1.0000000000000002</v>
      </c>
      <c r="N63" s="389">
        <f t="shared" si="22"/>
        <v>-0.16381386917746424</v>
      </c>
      <c r="O63" s="390">
        <f t="shared" si="22"/>
        <v>-0.11005553102092999</v>
      </c>
      <c r="P63" s="391">
        <f t="shared" si="22"/>
        <v>-0.12465373710699205</v>
      </c>
      <c r="R63" s="17">
        <v>4956.6689999999999</v>
      </c>
      <c r="S63" s="372">
        <v>13201.88</v>
      </c>
      <c r="T63" s="18">
        <v>18158.548999999999</v>
      </c>
      <c r="U63" s="17">
        <v>4158.4529999999995</v>
      </c>
      <c r="V63" s="373">
        <v>10992.893</v>
      </c>
      <c r="W63" s="378">
        <v>15151.346000000001</v>
      </c>
      <c r="X63" s="334">
        <f t="shared" ref="X63:AC63" si="53">SUM(X40:X62)</f>
        <v>1.0000000000000002</v>
      </c>
      <c r="Y63" s="338">
        <f t="shared" si="53"/>
        <v>1.0000000000000002</v>
      </c>
      <c r="Z63" s="335">
        <f t="shared" si="53"/>
        <v>1</v>
      </c>
      <c r="AA63" s="338">
        <f t="shared" si="53"/>
        <v>1.0000000000000007</v>
      </c>
      <c r="AB63" s="338">
        <f t="shared" si="53"/>
        <v>1.0000000000000002</v>
      </c>
      <c r="AC63" s="335">
        <f t="shared" si="53"/>
        <v>0.99999999999999989</v>
      </c>
      <c r="AE63" s="389">
        <f t="shared" si="23"/>
        <v>-0.16103879440002961</v>
      </c>
      <c r="AF63" s="390">
        <f t="shared" si="23"/>
        <v>-0.1673236690531954</v>
      </c>
      <c r="AG63" s="391">
        <f t="shared" si="23"/>
        <v>-0.16560811108861165</v>
      </c>
      <c r="AI63" s="403">
        <f t="shared" si="24"/>
        <v>2.3582354634358702</v>
      </c>
      <c r="AJ63" s="404">
        <f t="shared" si="24"/>
        <v>2.3414687786545212</v>
      </c>
      <c r="AK63" s="405">
        <f t="shared" si="24"/>
        <v>2.3460218122528711</v>
      </c>
      <c r="AL63" s="404">
        <f t="shared" si="24"/>
        <v>2.3660618067733221</v>
      </c>
      <c r="AM63" s="404">
        <f t="shared" si="24"/>
        <v>2.1907947064081319</v>
      </c>
      <c r="AN63" s="405">
        <f t="shared" si="24"/>
        <v>2.2362597001139579</v>
      </c>
      <c r="AO63" s="389">
        <f t="shared" ref="AO63:AQ63" si="54">(AL63-AI63)/AI63</f>
        <v>3.3187285403846792E-3</v>
      </c>
      <c r="AP63" s="390">
        <f t="shared" si="54"/>
        <v>-6.4350237602984903E-2</v>
      </c>
      <c r="AQ63" s="391">
        <f t="shared" si="54"/>
        <v>-4.6786484066620532E-2</v>
      </c>
    </row>
    <row r="64" spans="1:43" ht="20.100000000000001" customHeight="1"/>
    <row r="65" spans="1:43" ht="20.100000000000001" customHeight="1" thickBot="1"/>
    <row r="66" spans="1:43" ht="15" customHeight="1">
      <c r="A66" s="484" t="s">
        <v>15</v>
      </c>
      <c r="B66" s="431" t="s">
        <v>136</v>
      </c>
      <c r="C66" s="493"/>
      <c r="D66" s="493"/>
      <c r="E66" s="493"/>
      <c r="F66" s="493"/>
      <c r="G66" s="508"/>
      <c r="H66" s="494" t="s">
        <v>138</v>
      </c>
      <c r="I66" s="493"/>
      <c r="J66" s="493"/>
      <c r="K66" s="493"/>
      <c r="L66" s="493"/>
      <c r="M66" s="508"/>
      <c r="N66" s="509" t="s">
        <v>156</v>
      </c>
      <c r="O66" s="487"/>
      <c r="P66" s="510"/>
      <c r="R66" s="494" t="s">
        <v>137</v>
      </c>
      <c r="S66" s="493"/>
      <c r="T66" s="493"/>
      <c r="U66" s="493"/>
      <c r="V66" s="493"/>
      <c r="W66" s="508"/>
      <c r="X66" s="493" t="s">
        <v>139</v>
      </c>
      <c r="Y66" s="493"/>
      <c r="Z66" s="493"/>
      <c r="AA66" s="493"/>
      <c r="AB66" s="493"/>
      <c r="AC66" s="432"/>
      <c r="AE66" s="487" t="s">
        <v>156</v>
      </c>
      <c r="AF66" s="487"/>
      <c r="AG66" s="487"/>
      <c r="AI66" s="478" t="s">
        <v>142</v>
      </c>
      <c r="AJ66" s="477"/>
      <c r="AK66" s="477"/>
      <c r="AL66" s="477"/>
      <c r="AM66" s="477"/>
      <c r="AN66" s="476"/>
      <c r="AO66" s="487" t="s">
        <v>156</v>
      </c>
      <c r="AP66" s="487"/>
      <c r="AQ66" s="487"/>
    </row>
    <row r="67" spans="1:43" ht="15" customHeight="1">
      <c r="A67" s="485"/>
      <c r="B67" s="513" t="str">
        <f>B38</f>
        <v>jan-mar 2025</v>
      </c>
      <c r="C67" s="489"/>
      <c r="D67" s="490"/>
      <c r="E67" s="514" t="str">
        <f>E38</f>
        <v>jan-mar 2026</v>
      </c>
      <c r="F67" s="497"/>
      <c r="G67" s="511"/>
      <c r="H67" s="515" t="str">
        <f>B67</f>
        <v>jan-mar 2025</v>
      </c>
      <c r="I67" s="489"/>
      <c r="J67" s="490"/>
      <c r="K67" s="513" t="str">
        <f>E67</f>
        <v>jan-mar 2026</v>
      </c>
      <c r="L67" s="489"/>
      <c r="M67" s="490"/>
      <c r="N67" s="495" t="s">
        <v>140</v>
      </c>
      <c r="O67" s="489"/>
      <c r="P67" s="499"/>
      <c r="R67" s="522" t="str">
        <f>H67</f>
        <v>jan-mar 2025</v>
      </c>
      <c r="S67" s="489"/>
      <c r="T67" s="490"/>
      <c r="U67" s="523" t="str">
        <f>K67</f>
        <v>jan-mar 2026</v>
      </c>
      <c r="V67" s="497"/>
      <c r="W67" s="511"/>
      <c r="X67" s="515" t="str">
        <f>R67</f>
        <v>jan-mar 2025</v>
      </c>
      <c r="Y67" s="489"/>
      <c r="Z67" s="490"/>
      <c r="AA67" s="513" t="str">
        <f>U67</f>
        <v>jan-mar 2026</v>
      </c>
      <c r="AB67" s="489"/>
      <c r="AC67" s="499"/>
      <c r="AE67" s="488" t="s">
        <v>141</v>
      </c>
      <c r="AF67" s="489"/>
      <c r="AG67" s="499"/>
      <c r="AI67" s="518" t="str">
        <f>X67</f>
        <v>jan-mar 2025</v>
      </c>
      <c r="AJ67" s="519"/>
      <c r="AK67" s="520"/>
      <c r="AL67" s="521" t="str">
        <f>AA67</f>
        <v>jan-mar 2026</v>
      </c>
      <c r="AM67" s="519"/>
      <c r="AN67" s="520"/>
      <c r="AO67" s="489" t="s">
        <v>142</v>
      </c>
      <c r="AP67" s="489"/>
      <c r="AQ67" s="499"/>
    </row>
    <row r="68" spans="1:43" ht="19.5" customHeight="1" thickBot="1">
      <c r="A68" s="48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181</v>
      </c>
      <c r="B69" s="39">
        <v>4727.46</v>
      </c>
      <c r="C69" s="370">
        <v>18486.329999999998</v>
      </c>
      <c r="D69" s="375">
        <v>23213.789999999997</v>
      </c>
      <c r="E69" s="39">
        <v>5138.9900000000007</v>
      </c>
      <c r="F69" s="379">
        <v>18281.64</v>
      </c>
      <c r="G69" s="377">
        <v>23420.63</v>
      </c>
      <c r="H69" s="345">
        <f t="shared" ref="H69:H96" si="55">B69/$B$97</f>
        <v>0.27079620773266472</v>
      </c>
      <c r="I69" s="323">
        <f t="shared" ref="I69:I96" si="56">C69/$C$97</f>
        <v>0.21615919584508431</v>
      </c>
      <c r="J69" s="398">
        <f t="shared" ref="J69:J96" si="57">D69/$D$97</f>
        <v>0.22542155493920835</v>
      </c>
      <c r="K69" s="323">
        <f t="shared" ref="K69:K96" si="58">E69/$E$97</f>
        <v>0.28383444008176473</v>
      </c>
      <c r="L69" s="323">
        <f t="shared" ref="L69:L96" si="59">F69/$F$97</f>
        <v>0.20901285954018092</v>
      </c>
      <c r="M69" s="399">
        <f t="shared" ref="M69:M96" si="60">G69/$G$97</f>
        <v>0.22184473427040488</v>
      </c>
      <c r="N69" s="392">
        <f t="shared" ref="N69:P97" si="61">(E69-B69)/B69</f>
        <v>8.7050974519086499E-2</v>
      </c>
      <c r="O69" s="393">
        <f t="shared" si="61"/>
        <v>-1.1072506008493774E-2</v>
      </c>
      <c r="P69" s="382">
        <f t="shared" si="61"/>
        <v>8.9102210367201489E-3</v>
      </c>
      <c r="R69" s="401">
        <v>1197.6020000000003</v>
      </c>
      <c r="S69" s="369">
        <v>4683.9059999999999</v>
      </c>
      <c r="T69" s="374">
        <v>5881.5079999999998</v>
      </c>
      <c r="U69" s="39">
        <v>1276.3080000000002</v>
      </c>
      <c r="V69" s="112">
        <v>4557.9849999999997</v>
      </c>
      <c r="W69" s="380">
        <v>5834.2929999999997</v>
      </c>
      <c r="X69" s="345">
        <f t="shared" ref="X69:X96" si="62">R69/$R$97</f>
        <v>0.25285976398950233</v>
      </c>
      <c r="Y69" s="323">
        <f t="shared" ref="Y69:Y96" si="63">S69/$S$97</f>
        <v>0.20763650434713296</v>
      </c>
      <c r="Z69" s="398">
        <f t="shared" ref="Z69:Z96" si="64">T69/$T$97</f>
        <v>0.21548381059857963</v>
      </c>
      <c r="AA69" s="323">
        <f t="shared" ref="AA69:AA96" si="65">U69/$U$97</f>
        <v>0.26588487046865295</v>
      </c>
      <c r="AB69" s="323">
        <f t="shared" ref="AB69:AB96" si="66">V69/$V$97</f>
        <v>0.19963464724577518</v>
      </c>
      <c r="AC69" s="399">
        <f t="shared" ref="AC69:AC96" si="67">W69/$W$97</f>
        <v>0.21114368663044447</v>
      </c>
      <c r="AE69" s="392">
        <f t="shared" ref="AE69:AG97" si="68">(U69-R69)/R69</f>
        <v>6.5719663126814987E-2</v>
      </c>
      <c r="AF69" s="393">
        <f t="shared" si="68"/>
        <v>-2.6883758982353675E-2</v>
      </c>
      <c r="AG69" s="382">
        <f t="shared" si="68"/>
        <v>-8.0277030992732049E-3</v>
      </c>
      <c r="AI69" s="27">
        <f t="shared" ref="AI69:AN97" si="69">(R69/B69)*10</f>
        <v>2.5332884889560154</v>
      </c>
      <c r="AJ69" s="28">
        <f t="shared" si="69"/>
        <v>2.533713289766006</v>
      </c>
      <c r="AK69" s="406">
        <f t="shared" si="69"/>
        <v>2.53362677959954</v>
      </c>
      <c r="AL69" s="28">
        <f t="shared" si="69"/>
        <v>2.4835775123127308</v>
      </c>
      <c r="AM69" s="28">
        <f t="shared" si="69"/>
        <v>2.4932035637940579</v>
      </c>
      <c r="AN69" s="402">
        <f t="shared" si="69"/>
        <v>2.4910914010425849</v>
      </c>
      <c r="AO69" s="383">
        <f t="shared" ref="AO69:AQ82" si="70">(AL69-AI69)/AI69</f>
        <v>-1.9623101300938223E-2</v>
      </c>
      <c r="AP69" s="381">
        <f t="shared" si="70"/>
        <v>-1.5988283337176317E-2</v>
      </c>
      <c r="AQ69" s="382">
        <f t="shared" si="70"/>
        <v>-1.6788336348291268E-2</v>
      </c>
    </row>
    <row r="70" spans="1:43" ht="19.5" customHeight="1">
      <c r="A70" s="8" t="s">
        <v>182</v>
      </c>
      <c r="B70" s="19">
        <v>1939.06</v>
      </c>
      <c r="C70" s="371">
        <v>13189.109999999999</v>
      </c>
      <c r="D70" s="375">
        <v>15128.169999999998</v>
      </c>
      <c r="E70" s="19">
        <v>1888.82</v>
      </c>
      <c r="F70" s="369">
        <v>20589.240000000002</v>
      </c>
      <c r="G70" s="377">
        <v>22478.06</v>
      </c>
      <c r="H70" s="345">
        <f t="shared" si="55"/>
        <v>0.11107235059970912</v>
      </c>
      <c r="I70" s="323">
        <f t="shared" si="56"/>
        <v>0.15421922098720298</v>
      </c>
      <c r="J70" s="399">
        <f t="shared" si="57"/>
        <v>0.14690473226408457</v>
      </c>
      <c r="K70" s="323">
        <f t="shared" si="58"/>
        <v>0.10432247720179233</v>
      </c>
      <c r="L70" s="323">
        <f t="shared" si="59"/>
        <v>0.23539550763274386</v>
      </c>
      <c r="M70" s="399">
        <f t="shared" si="60"/>
        <v>0.21291652904359179</v>
      </c>
      <c r="N70" s="394">
        <f t="shared" si="61"/>
        <v>-2.590946128536508E-2</v>
      </c>
      <c r="O70" s="395">
        <f t="shared" si="61"/>
        <v>0.561078799100167</v>
      </c>
      <c r="P70" s="386">
        <f t="shared" si="61"/>
        <v>0.48584131458067986</v>
      </c>
      <c r="R70" s="401">
        <v>507.13400000000001</v>
      </c>
      <c r="S70" s="369">
        <v>3350.3479999999995</v>
      </c>
      <c r="T70" s="374">
        <v>3857.4819999999995</v>
      </c>
      <c r="U70" s="19">
        <v>462.35300000000001</v>
      </c>
      <c r="V70" s="119">
        <v>4986.8570000000009</v>
      </c>
      <c r="W70" s="375">
        <v>5449.2100000000009</v>
      </c>
      <c r="X70" s="345">
        <f t="shared" si="62"/>
        <v>0.10707545875094751</v>
      </c>
      <c r="Y70" s="323">
        <f t="shared" si="63"/>
        <v>0.14852017676409562</v>
      </c>
      <c r="Z70" s="399">
        <f t="shared" si="64"/>
        <v>0.14132853694587003</v>
      </c>
      <c r="AA70" s="323">
        <f t="shared" si="65"/>
        <v>9.6318966515757221E-2</v>
      </c>
      <c r="AB70" s="323">
        <f t="shared" si="66"/>
        <v>0.21841876137374847</v>
      </c>
      <c r="AC70" s="399">
        <f t="shared" si="67"/>
        <v>0.19720749174295577</v>
      </c>
      <c r="AE70" s="394">
        <f t="shared" si="68"/>
        <v>-8.8302105557899899E-2</v>
      </c>
      <c r="AF70" s="395">
        <f t="shared" si="68"/>
        <v>0.48845940779883212</v>
      </c>
      <c r="AG70" s="386">
        <f t="shared" si="68"/>
        <v>0.41263394100089168</v>
      </c>
      <c r="AI70" s="27">
        <f t="shared" si="69"/>
        <v>2.6153600198034099</v>
      </c>
      <c r="AJ70" s="28">
        <f t="shared" si="69"/>
        <v>2.5402381206919951</v>
      </c>
      <c r="AK70" s="402">
        <f t="shared" si="69"/>
        <v>2.5498669039282347</v>
      </c>
      <c r="AL70" s="28">
        <f t="shared" si="69"/>
        <v>2.4478404506517299</v>
      </c>
      <c r="AM70" s="28">
        <f t="shared" si="69"/>
        <v>2.4220694887232366</v>
      </c>
      <c r="AN70" s="402">
        <f t="shared" si="69"/>
        <v>2.4242350096049217</v>
      </c>
      <c r="AO70" s="384">
        <f t="shared" si="70"/>
        <v>-6.4052202329020841E-2</v>
      </c>
      <c r="AP70" s="385">
        <f t="shared" si="70"/>
        <v>-4.6518722400940807E-2</v>
      </c>
      <c r="AQ70" s="386">
        <f t="shared" si="70"/>
        <v>-4.926998116245556E-2</v>
      </c>
    </row>
    <row r="71" spans="1:43" ht="19.5" customHeight="1">
      <c r="A71" s="8" t="s">
        <v>184</v>
      </c>
      <c r="B71" s="19">
        <v>2764.8700000000003</v>
      </c>
      <c r="C71" s="371">
        <v>6667.5</v>
      </c>
      <c r="D71" s="375">
        <v>9432.3700000000008</v>
      </c>
      <c r="E71" s="19">
        <v>2563.84</v>
      </c>
      <c r="F71" s="369">
        <v>8013.27</v>
      </c>
      <c r="G71" s="377">
        <v>10577.11</v>
      </c>
      <c r="H71" s="345">
        <f t="shared" si="55"/>
        <v>0.15837602240395748</v>
      </c>
      <c r="I71" s="323">
        <f t="shared" si="56"/>
        <v>7.7962550614270099E-2</v>
      </c>
      <c r="J71" s="399">
        <f t="shared" si="57"/>
        <v>9.1594673345539057E-2</v>
      </c>
      <c r="K71" s="323">
        <f t="shared" si="58"/>
        <v>0.14160488556296696</v>
      </c>
      <c r="L71" s="323">
        <f t="shared" si="59"/>
        <v>9.1615220350447002E-2</v>
      </c>
      <c r="M71" s="399">
        <f t="shared" si="60"/>
        <v>0.10018843034106437</v>
      </c>
      <c r="N71" s="394">
        <f t="shared" si="61"/>
        <v>-7.270866261343216E-2</v>
      </c>
      <c r="O71" s="395">
        <f t="shared" si="61"/>
        <v>0.20184026996625429</v>
      </c>
      <c r="P71" s="386">
        <f t="shared" si="61"/>
        <v>0.12136292363425095</v>
      </c>
      <c r="R71" s="401">
        <v>804.85900000000004</v>
      </c>
      <c r="S71" s="369">
        <v>1968.912</v>
      </c>
      <c r="T71" s="374">
        <v>2773.7710000000002</v>
      </c>
      <c r="U71" s="19">
        <v>803.97699999999998</v>
      </c>
      <c r="V71" s="119">
        <v>2439.902</v>
      </c>
      <c r="W71" s="375">
        <v>3243.8789999999999</v>
      </c>
      <c r="X71" s="345">
        <f t="shared" si="62"/>
        <v>0.16993663736769546</v>
      </c>
      <c r="Y71" s="323">
        <f t="shared" si="63"/>
        <v>8.7281428159984908E-2</v>
      </c>
      <c r="Z71" s="399">
        <f t="shared" si="64"/>
        <v>0.10162406389786988</v>
      </c>
      <c r="AA71" s="323">
        <f t="shared" si="65"/>
        <v>0.16748725268883069</v>
      </c>
      <c r="AB71" s="323">
        <f t="shared" si="66"/>
        <v>0.10686497982864387</v>
      </c>
      <c r="AC71" s="399">
        <f t="shared" si="67"/>
        <v>0.11739632737729827</v>
      </c>
      <c r="AE71" s="394">
        <f t="shared" si="68"/>
        <v>-1.0958441167956893E-3</v>
      </c>
      <c r="AF71" s="395">
        <f t="shared" si="68"/>
        <v>0.23921333203312287</v>
      </c>
      <c r="AG71" s="386">
        <f t="shared" si="68"/>
        <v>0.16948334956274316</v>
      </c>
      <c r="AI71" s="27">
        <f t="shared" si="69"/>
        <v>2.9110193245975395</v>
      </c>
      <c r="AJ71" s="28">
        <f t="shared" si="69"/>
        <v>2.9529988751406071</v>
      </c>
      <c r="AK71" s="402">
        <f t="shared" si="69"/>
        <v>2.9406935902641647</v>
      </c>
      <c r="AL71" s="28">
        <f t="shared" si="69"/>
        <v>3.1358314091362955</v>
      </c>
      <c r="AM71" s="28">
        <f t="shared" si="69"/>
        <v>3.0448268933905882</v>
      </c>
      <c r="AN71" s="402">
        <f t="shared" si="69"/>
        <v>3.0668859452156587</v>
      </c>
      <c r="AO71" s="384">
        <f t="shared" si="70"/>
        <v>7.7227960199074672E-2</v>
      </c>
      <c r="AP71" s="385">
        <f t="shared" si="70"/>
        <v>3.1096530047140202E-2</v>
      </c>
      <c r="AQ71" s="386">
        <f t="shared" si="70"/>
        <v>4.2912446019293733E-2</v>
      </c>
    </row>
    <row r="72" spans="1:43" ht="19.5" customHeight="1">
      <c r="A72" s="8" t="s">
        <v>180</v>
      </c>
      <c r="B72" s="19">
        <v>978.58</v>
      </c>
      <c r="C72" s="371">
        <v>15436.57</v>
      </c>
      <c r="D72" s="375">
        <v>16415.150000000001</v>
      </c>
      <c r="E72" s="19">
        <v>1027.1100000000001</v>
      </c>
      <c r="F72" s="369">
        <v>11171.24</v>
      </c>
      <c r="G72" s="377">
        <v>12198.35</v>
      </c>
      <c r="H72" s="345">
        <f t="shared" si="55"/>
        <v>5.6054573272546156E-2</v>
      </c>
      <c r="I72" s="323">
        <f t="shared" si="56"/>
        <v>0.18049859316621272</v>
      </c>
      <c r="J72" s="399">
        <f t="shared" si="57"/>
        <v>0.159402175929064</v>
      </c>
      <c r="K72" s="323">
        <f t="shared" si="58"/>
        <v>5.6728888702328936E-2</v>
      </c>
      <c r="L72" s="323">
        <f t="shared" si="59"/>
        <v>0.12772009606411958</v>
      </c>
      <c r="M72" s="399">
        <f t="shared" si="60"/>
        <v>0.11554512898617131</v>
      </c>
      <c r="N72" s="394">
        <f t="shared" si="61"/>
        <v>4.9592266345112393E-2</v>
      </c>
      <c r="O72" s="395">
        <f t="shared" si="61"/>
        <v>-0.27631332608215425</v>
      </c>
      <c r="P72" s="386">
        <f t="shared" si="61"/>
        <v>-0.25688464619573997</v>
      </c>
      <c r="R72" s="401">
        <v>287.48100000000005</v>
      </c>
      <c r="S72" s="369">
        <v>3922.9810000000007</v>
      </c>
      <c r="T72" s="374">
        <v>4210.4620000000004</v>
      </c>
      <c r="U72" s="19">
        <v>244.74800000000002</v>
      </c>
      <c r="V72" s="119">
        <v>2689.2309999999998</v>
      </c>
      <c r="W72" s="375">
        <v>2933.9789999999998</v>
      </c>
      <c r="X72" s="345">
        <f t="shared" si="62"/>
        <v>6.0698276899559381E-2</v>
      </c>
      <c r="Y72" s="323">
        <f t="shared" si="63"/>
        <v>0.17390486945302064</v>
      </c>
      <c r="Z72" s="399">
        <f t="shared" si="64"/>
        <v>0.15426084537171708</v>
      </c>
      <c r="AA72" s="323">
        <f t="shared" si="65"/>
        <v>5.0986744796288876E-2</v>
      </c>
      <c r="AB72" s="323">
        <f t="shared" si="66"/>
        <v>0.11778531128281536</v>
      </c>
      <c r="AC72" s="399">
        <f t="shared" si="67"/>
        <v>0.10618101328752341</v>
      </c>
      <c r="AE72" s="394">
        <f t="shared" ref="AE72:AE74" si="71">(U72-R72)/R72</f>
        <v>-0.14864634532369103</v>
      </c>
      <c r="AF72" s="395">
        <f t="shared" ref="AF72:AF74" si="72">(V72-S72)/S72</f>
        <v>-0.31449298377942708</v>
      </c>
      <c r="AG72" s="386">
        <f t="shared" ref="AG72:AG74" si="73">(W72-T72)/T72</f>
        <v>-0.30316934341172075</v>
      </c>
      <c r="AI72" s="27">
        <f t="shared" ref="AI72:AI74" si="74">(R72/B72)*10</f>
        <v>2.9377363117987292</v>
      </c>
      <c r="AJ72" s="28">
        <f t="shared" ref="AJ72:AJ74" si="75">(S72/C72)*10</f>
        <v>2.5413553658617172</v>
      </c>
      <c r="AK72" s="402">
        <f t="shared" ref="AK72:AK74" si="76">(T72/D72)*10</f>
        <v>2.5649853945897538</v>
      </c>
      <c r="AL72" s="28">
        <f t="shared" ref="AL72:AL74" si="77">(U72/E72)*10</f>
        <v>2.3828801199482044</v>
      </c>
      <c r="AM72" s="28">
        <f t="shared" ref="AM72:AM74" si="78">(V72/F72)*10</f>
        <v>2.4072806599804499</v>
      </c>
      <c r="AN72" s="402">
        <f t="shared" ref="AN72:AN74" si="79">(W72/G72)*10</f>
        <v>2.4052261166469231</v>
      </c>
      <c r="AO72" s="384">
        <f t="shared" ref="AO72:AO74" si="80">(AL72-AI72)/AI72</f>
        <v>-0.1888720201408394</v>
      </c>
      <c r="AP72" s="385">
        <f t="shared" ref="AP72:AP74" si="81">(AM72-AJ72)/AJ72</f>
        <v>-5.2757165598446516E-2</v>
      </c>
      <c r="AQ72" s="386">
        <f t="shared" ref="AQ72:AQ74" si="82">(AN72-AK72)/AK72</f>
        <v>-6.228467354231574E-2</v>
      </c>
    </row>
    <row r="73" spans="1:43" ht="19.5" customHeight="1">
      <c r="A73" s="8" t="s">
        <v>190</v>
      </c>
      <c r="B73" s="19">
        <v>478.49000000000007</v>
      </c>
      <c r="C73" s="371">
        <v>4003.01</v>
      </c>
      <c r="D73" s="375">
        <v>4481.5</v>
      </c>
      <c r="E73" s="19">
        <v>425.44999999999993</v>
      </c>
      <c r="F73" s="369">
        <v>4359.4799999999996</v>
      </c>
      <c r="G73" s="377">
        <v>4784.9299999999994</v>
      </c>
      <c r="H73" s="345">
        <f t="shared" si="55"/>
        <v>2.7408645961679794E-2</v>
      </c>
      <c r="I73" s="323">
        <f t="shared" si="56"/>
        <v>4.6806879600214381E-2</v>
      </c>
      <c r="J73" s="399">
        <f t="shared" si="57"/>
        <v>4.3518387064760314E-2</v>
      </c>
      <c r="K73" s="323">
        <f t="shared" si="58"/>
        <v>2.3498267662086667E-2</v>
      </c>
      <c r="L73" s="323">
        <f t="shared" si="59"/>
        <v>4.984166523945488E-2</v>
      </c>
      <c r="M73" s="399">
        <f t="shared" si="60"/>
        <v>4.532378182621425E-2</v>
      </c>
      <c r="N73" s="394">
        <f t="shared" si="61"/>
        <v>-0.11084871157181994</v>
      </c>
      <c r="O73" s="395">
        <f t="shared" si="61"/>
        <v>8.9050489506646083E-2</v>
      </c>
      <c r="P73" s="386">
        <f t="shared" si="61"/>
        <v>6.7707240879169781E-2</v>
      </c>
      <c r="R73" s="401">
        <v>168.84</v>
      </c>
      <c r="S73" s="369">
        <v>1477.125</v>
      </c>
      <c r="T73" s="374">
        <v>1645.9649999999999</v>
      </c>
      <c r="U73" s="19">
        <v>124.011</v>
      </c>
      <c r="V73" s="119">
        <v>1331.982</v>
      </c>
      <c r="W73" s="375">
        <v>1455.9929999999999</v>
      </c>
      <c r="X73" s="345">
        <f t="shared" si="62"/>
        <v>3.5648606592162978E-2</v>
      </c>
      <c r="Y73" s="323">
        <f t="shared" si="63"/>
        <v>6.5480620551257598E-2</v>
      </c>
      <c r="Z73" s="399">
        <f t="shared" si="64"/>
        <v>6.0304059828175209E-2</v>
      </c>
      <c r="AA73" s="323">
        <f t="shared" si="65"/>
        <v>2.5834397866101373E-2</v>
      </c>
      <c r="AB73" s="323">
        <f t="shared" si="66"/>
        <v>5.8339322465458338E-2</v>
      </c>
      <c r="AC73" s="399">
        <f t="shared" si="67"/>
        <v>5.269254213460324E-2</v>
      </c>
      <c r="AE73" s="394">
        <f t="shared" si="71"/>
        <v>-0.26551172707889131</v>
      </c>
      <c r="AF73" s="395">
        <f t="shared" si="72"/>
        <v>-9.8260472201066276E-2</v>
      </c>
      <c r="AG73" s="386">
        <f t="shared" si="73"/>
        <v>-0.11541679197309784</v>
      </c>
      <c r="AI73" s="27">
        <f t="shared" si="74"/>
        <v>3.5286003887228565</v>
      </c>
      <c r="AJ73" s="28">
        <f t="shared" si="75"/>
        <v>3.6900357480995547</v>
      </c>
      <c r="AK73" s="402">
        <f t="shared" si="76"/>
        <v>3.6727992859533636</v>
      </c>
      <c r="AL73" s="28">
        <f t="shared" si="77"/>
        <v>2.9148196027735338</v>
      </c>
      <c r="AM73" s="28">
        <f t="shared" si="78"/>
        <v>3.0553689889619866</v>
      </c>
      <c r="AN73" s="402">
        <f t="shared" si="79"/>
        <v>3.0428721005322963</v>
      </c>
      <c r="AO73" s="384">
        <f t="shared" si="80"/>
        <v>-0.17394454410619017</v>
      </c>
      <c r="AP73" s="385">
        <f t="shared" si="81"/>
        <v>-0.17199474543422369</v>
      </c>
      <c r="AQ73" s="386">
        <f t="shared" si="82"/>
        <v>-0.1715114647920529</v>
      </c>
    </row>
    <row r="74" spans="1:43" ht="19.5" customHeight="1">
      <c r="A74" s="8" t="s">
        <v>189</v>
      </c>
      <c r="B74" s="19">
        <v>1291.52</v>
      </c>
      <c r="C74" s="371">
        <v>2718.9100000000003</v>
      </c>
      <c r="D74" s="375">
        <v>4010.4300000000003</v>
      </c>
      <c r="E74" s="19">
        <v>1219.54</v>
      </c>
      <c r="F74" s="369">
        <v>3947.99</v>
      </c>
      <c r="G74" s="377">
        <v>5167.53</v>
      </c>
      <c r="H74" s="345">
        <f t="shared" si="55"/>
        <v>7.398025963432607E-2</v>
      </c>
      <c r="I74" s="323">
        <f t="shared" si="56"/>
        <v>3.1791999773625068E-2</v>
      </c>
      <c r="J74" s="399">
        <f t="shared" si="57"/>
        <v>3.8943979702360083E-2</v>
      </c>
      <c r="K74" s="323">
        <f t="shared" si="58"/>
        <v>6.735709800122501E-2</v>
      </c>
      <c r="L74" s="323">
        <f t="shared" si="59"/>
        <v>4.5137125516968878E-2</v>
      </c>
      <c r="M74" s="399">
        <f t="shared" si="60"/>
        <v>4.8947842977936341E-2</v>
      </c>
      <c r="N74" s="394">
        <f t="shared" si="61"/>
        <v>-5.5732779980178407E-2</v>
      </c>
      <c r="O74" s="395">
        <f t="shared" si="61"/>
        <v>0.45204879896723293</v>
      </c>
      <c r="P74" s="386">
        <f t="shared" si="61"/>
        <v>0.28852267711941099</v>
      </c>
      <c r="R74" s="401">
        <v>273.60700000000003</v>
      </c>
      <c r="S74" s="369">
        <v>693.18000000000006</v>
      </c>
      <c r="T74" s="374">
        <v>966.78700000000003</v>
      </c>
      <c r="U74" s="19">
        <v>291.56600000000003</v>
      </c>
      <c r="V74" s="119">
        <v>1036.92</v>
      </c>
      <c r="W74" s="375">
        <v>1328.4860000000001</v>
      </c>
      <c r="X74" s="345">
        <f t="shared" si="62"/>
        <v>5.7768942808943E-2</v>
      </c>
      <c r="Y74" s="323">
        <f t="shared" si="63"/>
        <v>3.0728514210862822E-2</v>
      </c>
      <c r="Z74" s="399">
        <f t="shared" si="64"/>
        <v>3.5420668780382344E-2</v>
      </c>
      <c r="AA74" s="323">
        <f t="shared" si="65"/>
        <v>6.0740031515169733E-2</v>
      </c>
      <c r="AB74" s="323">
        <f t="shared" si="66"/>
        <v>4.5415936740048332E-2</v>
      </c>
      <c r="AC74" s="399">
        <f t="shared" si="67"/>
        <v>4.8078050189960073E-2</v>
      </c>
      <c r="AE74" s="394">
        <f t="shared" si="71"/>
        <v>6.5637940549766641E-2</v>
      </c>
      <c r="AF74" s="395">
        <f t="shared" si="72"/>
        <v>0.49588851380593779</v>
      </c>
      <c r="AG74" s="386">
        <f t="shared" si="73"/>
        <v>0.37412480722227343</v>
      </c>
      <c r="AI74" s="27">
        <f t="shared" si="74"/>
        <v>2.1184882928642224</v>
      </c>
      <c r="AJ74" s="28">
        <f t="shared" si="75"/>
        <v>2.5494775479879808</v>
      </c>
      <c r="AK74" s="402">
        <f t="shared" si="76"/>
        <v>2.410681647603873</v>
      </c>
      <c r="AL74" s="28">
        <f t="shared" si="77"/>
        <v>2.3907866900634671</v>
      </c>
      <c r="AM74" s="28">
        <f t="shared" si="78"/>
        <v>2.6264504216069446</v>
      </c>
      <c r="AN74" s="402">
        <f t="shared" si="79"/>
        <v>2.5708336477969169</v>
      </c>
      <c r="AO74" s="384">
        <f t="shared" si="80"/>
        <v>0.12853429406073988</v>
      </c>
      <c r="AP74" s="385">
        <f t="shared" si="81"/>
        <v>3.0191626390163744E-2</v>
      </c>
      <c r="AQ74" s="386">
        <f t="shared" si="82"/>
        <v>6.6434321741416558E-2</v>
      </c>
    </row>
    <row r="75" spans="1:43" ht="19.5" customHeight="1">
      <c r="A75" s="8" t="s">
        <v>194</v>
      </c>
      <c r="B75" s="19">
        <v>677.89</v>
      </c>
      <c r="C75" s="371">
        <v>4344.46</v>
      </c>
      <c r="D75" s="375">
        <v>5022.3500000000004</v>
      </c>
      <c r="E75" s="19">
        <v>999.90000000000009</v>
      </c>
      <c r="F75" s="369">
        <v>3732.86</v>
      </c>
      <c r="G75" s="377">
        <v>4732.76</v>
      </c>
      <c r="H75" s="345">
        <f t="shared" si="55"/>
        <v>3.8830585824078064E-2</v>
      </c>
      <c r="I75" s="323">
        <f t="shared" si="56"/>
        <v>5.0799427467817307E-2</v>
      </c>
      <c r="J75" s="399">
        <f t="shared" si="57"/>
        <v>4.877040528276224E-2</v>
      </c>
      <c r="K75" s="323">
        <f t="shared" si="58"/>
        <v>5.5226037925303714E-2</v>
      </c>
      <c r="L75" s="323">
        <f t="shared" si="59"/>
        <v>4.2677557531116454E-2</v>
      </c>
      <c r="M75" s="399">
        <f t="shared" si="60"/>
        <v>4.4829617502415667E-2</v>
      </c>
      <c r="N75" s="394">
        <f t="shared" si="61"/>
        <v>0.47501807077844505</v>
      </c>
      <c r="O75" s="395">
        <f t="shared" si="61"/>
        <v>-0.14077698954530596</v>
      </c>
      <c r="P75" s="386">
        <f t="shared" si="61"/>
        <v>-5.7660258643861963E-2</v>
      </c>
      <c r="R75" s="401">
        <v>205.79300000000001</v>
      </c>
      <c r="S75" s="369">
        <v>1022.7950000000001</v>
      </c>
      <c r="T75" s="374">
        <v>1228.5880000000002</v>
      </c>
      <c r="U75" s="19">
        <v>271.80699999999996</v>
      </c>
      <c r="V75" s="119">
        <v>873.50700000000006</v>
      </c>
      <c r="W75" s="375">
        <v>1145.3140000000001</v>
      </c>
      <c r="X75" s="345">
        <f t="shared" si="62"/>
        <v>4.3450803698300136E-2</v>
      </c>
      <c r="Y75" s="323">
        <f t="shared" si="63"/>
        <v>4.5340273366657205E-2</v>
      </c>
      <c r="Z75" s="399">
        <f t="shared" si="64"/>
        <v>4.501240564421366E-2</v>
      </c>
      <c r="AA75" s="323">
        <f t="shared" si="65"/>
        <v>5.6623768704319899E-2</v>
      </c>
      <c r="AB75" s="323">
        <f t="shared" si="66"/>
        <v>3.8258630033164952E-2</v>
      </c>
      <c r="AC75" s="399">
        <f t="shared" si="67"/>
        <v>4.1449035951650171E-2</v>
      </c>
      <c r="AE75" s="394">
        <f t="shared" si="68"/>
        <v>0.32077864650401106</v>
      </c>
      <c r="AF75" s="395">
        <f t="shared" si="68"/>
        <v>-0.14596082303882987</v>
      </c>
      <c r="AG75" s="386">
        <f t="shared" si="68"/>
        <v>-6.7780248545484811E-2</v>
      </c>
      <c r="AI75" s="27">
        <f t="shared" si="69"/>
        <v>3.0357875171488002</v>
      </c>
      <c r="AJ75" s="28">
        <f t="shared" si="69"/>
        <v>2.3542511612490391</v>
      </c>
      <c r="AK75" s="402">
        <f t="shared" si="69"/>
        <v>2.4462413013828193</v>
      </c>
      <c r="AL75" s="28">
        <f t="shared" si="69"/>
        <v>2.7183418341834176</v>
      </c>
      <c r="AM75" s="28">
        <f t="shared" si="69"/>
        <v>2.3400475774607137</v>
      </c>
      <c r="AN75" s="402">
        <f t="shared" si="69"/>
        <v>2.4199705879867137</v>
      </c>
      <c r="AO75" s="384">
        <f t="shared" si="70"/>
        <v>-0.10456782010340646</v>
      </c>
      <c r="AP75" s="385">
        <f t="shared" si="70"/>
        <v>-6.0331641849078526E-3</v>
      </c>
      <c r="AQ75" s="386">
        <f t="shared" si="70"/>
        <v>-1.0739215866094299E-2</v>
      </c>
    </row>
    <row r="76" spans="1:43" ht="19.5" customHeight="1">
      <c r="A76" s="8" t="s">
        <v>183</v>
      </c>
      <c r="B76" s="19">
        <v>253.41</v>
      </c>
      <c r="C76" s="371">
        <v>4516.38</v>
      </c>
      <c r="D76" s="375">
        <v>4769.79</v>
      </c>
      <c r="E76" s="19">
        <v>675.81999999999994</v>
      </c>
      <c r="F76" s="369">
        <v>3121.6099999999997</v>
      </c>
      <c r="G76" s="377">
        <v>3797.4299999999994</v>
      </c>
      <c r="H76" s="345">
        <f t="shared" si="55"/>
        <v>1.4515716050804145E-2</v>
      </c>
      <c r="I76" s="323">
        <f t="shared" si="56"/>
        <v>5.2809674442186309E-2</v>
      </c>
      <c r="J76" s="399">
        <f t="shared" si="57"/>
        <v>4.6317877370885441E-2</v>
      </c>
      <c r="K76" s="323">
        <f t="shared" si="58"/>
        <v>3.7326593610039753E-2</v>
      </c>
      <c r="L76" s="323">
        <f t="shared" si="59"/>
        <v>3.5689174082260904E-2</v>
      </c>
      <c r="M76" s="399">
        <f t="shared" si="60"/>
        <v>3.596999095500264E-2</v>
      </c>
      <c r="N76" s="394">
        <f t="shared" si="61"/>
        <v>1.6669034371177143</v>
      </c>
      <c r="O76" s="395">
        <f t="shared" si="61"/>
        <v>-0.30882476673796277</v>
      </c>
      <c r="P76" s="386">
        <f t="shared" si="61"/>
        <v>-0.203858031485663</v>
      </c>
      <c r="R76" s="401">
        <v>74.11</v>
      </c>
      <c r="S76" s="369">
        <v>987.21199999999999</v>
      </c>
      <c r="T76" s="374">
        <v>1061.3219999999999</v>
      </c>
      <c r="U76" s="19">
        <v>126.33100000000002</v>
      </c>
      <c r="V76" s="119">
        <v>957.14499999999998</v>
      </c>
      <c r="W76" s="375">
        <v>1083.4760000000001</v>
      </c>
      <c r="X76" s="345">
        <f t="shared" si="62"/>
        <v>1.5647466444830598E-2</v>
      </c>
      <c r="Y76" s="323">
        <f t="shared" si="63"/>
        <v>4.3762886942979175E-2</v>
      </c>
      <c r="Z76" s="399">
        <f t="shared" si="64"/>
        <v>3.8884195827346611E-2</v>
      </c>
      <c r="AA76" s="323">
        <f t="shared" si="65"/>
        <v>2.6317708242191849E-2</v>
      </c>
      <c r="AB76" s="323">
        <f t="shared" si="66"/>
        <v>4.192188092722058E-2</v>
      </c>
      <c r="AC76" s="399">
        <f t="shared" si="67"/>
        <v>3.9211112128857341E-2</v>
      </c>
      <c r="AE76" s="394">
        <f t="shared" si="68"/>
        <v>0.70464174875185559</v>
      </c>
      <c r="AF76" s="395">
        <f t="shared" si="68"/>
        <v>-3.0456477433418564E-2</v>
      </c>
      <c r="AG76" s="386">
        <f t="shared" si="68"/>
        <v>2.0873966618990492E-2</v>
      </c>
      <c r="AI76" s="27">
        <f t="shared" si="69"/>
        <v>2.924509687857622</v>
      </c>
      <c r="AJ76" s="28">
        <f t="shared" si="69"/>
        <v>2.1858479578777694</v>
      </c>
      <c r="AK76" s="402">
        <f t="shared" si="69"/>
        <v>2.2250916707024833</v>
      </c>
      <c r="AL76" s="28">
        <f t="shared" si="69"/>
        <v>1.8692995176230363</v>
      </c>
      <c r="AM76" s="28">
        <f t="shared" si="69"/>
        <v>3.0661902031323587</v>
      </c>
      <c r="AN76" s="402">
        <f t="shared" si="69"/>
        <v>2.8531822838077336</v>
      </c>
      <c r="AO76" s="384">
        <f t="shared" si="70"/>
        <v>-0.36081609666596459</v>
      </c>
      <c r="AP76" s="385">
        <f t="shared" si="70"/>
        <v>0.40274633104367874</v>
      </c>
      <c r="AQ76" s="386">
        <f t="shared" si="70"/>
        <v>0.28227628613025008</v>
      </c>
    </row>
    <row r="77" spans="1:43" ht="19.5" customHeight="1">
      <c r="A77" s="8" t="s">
        <v>197</v>
      </c>
      <c r="B77" s="19">
        <v>866.46</v>
      </c>
      <c r="C77" s="371">
        <v>580.24</v>
      </c>
      <c r="D77" s="375">
        <v>1446.7</v>
      </c>
      <c r="E77" s="19">
        <v>906.50000000000011</v>
      </c>
      <c r="F77" s="369">
        <v>1008.87</v>
      </c>
      <c r="G77" s="377">
        <v>1915.3700000000001</v>
      </c>
      <c r="H77" s="345">
        <f t="shared" si="55"/>
        <v>4.9632166565564739E-2</v>
      </c>
      <c r="I77" s="323">
        <f t="shared" si="56"/>
        <v>6.7847004677051492E-3</v>
      </c>
      <c r="J77" s="399">
        <f t="shared" si="57"/>
        <v>1.4048432570922403E-2</v>
      </c>
      <c r="K77" s="323">
        <f t="shared" si="58"/>
        <v>5.0067410120299846E-2</v>
      </c>
      <c r="L77" s="323">
        <f t="shared" si="59"/>
        <v>1.1534348319095134E-2</v>
      </c>
      <c r="M77" s="399">
        <f t="shared" si="60"/>
        <v>1.8142754856701353E-2</v>
      </c>
      <c r="N77" s="394">
        <f t="shared" si="61"/>
        <v>4.6211019550816052E-2</v>
      </c>
      <c r="O77" s="395">
        <f t="shared" si="61"/>
        <v>0.7387115676271887</v>
      </c>
      <c r="P77" s="386">
        <f t="shared" si="61"/>
        <v>0.32395797331858717</v>
      </c>
      <c r="R77" s="401">
        <v>279.63299999999998</v>
      </c>
      <c r="S77" s="369">
        <v>291.423</v>
      </c>
      <c r="T77" s="374">
        <v>571.05600000000004</v>
      </c>
      <c r="U77" s="19">
        <v>299.767</v>
      </c>
      <c r="V77" s="119">
        <v>351.041</v>
      </c>
      <c r="W77" s="375">
        <v>650.80799999999999</v>
      </c>
      <c r="X77" s="345">
        <f t="shared" si="62"/>
        <v>5.9041262776512136E-2</v>
      </c>
      <c r="Y77" s="323">
        <f t="shared" si="63"/>
        <v>1.2918716346219272E-2</v>
      </c>
      <c r="Z77" s="399">
        <f t="shared" si="64"/>
        <v>2.0922070146836919E-2</v>
      </c>
      <c r="AA77" s="323">
        <f t="shared" si="65"/>
        <v>6.2448492029961944E-2</v>
      </c>
      <c r="AB77" s="323">
        <f t="shared" si="66"/>
        <v>1.5375203341784618E-2</v>
      </c>
      <c r="AC77" s="399">
        <f t="shared" si="67"/>
        <v>2.3552811010449134E-2</v>
      </c>
      <c r="AE77" s="394">
        <f t="shared" si="68"/>
        <v>7.2001516273115171E-2</v>
      </c>
      <c r="AF77" s="395">
        <f t="shared" si="68"/>
        <v>0.20457547962926739</v>
      </c>
      <c r="AG77" s="386">
        <f t="shared" si="68"/>
        <v>0.13965705640077322</v>
      </c>
      <c r="AI77" s="27">
        <f t="shared" si="69"/>
        <v>3.2273042033100197</v>
      </c>
      <c r="AJ77" s="28">
        <f t="shared" si="69"/>
        <v>5.0224562250103402</v>
      </c>
      <c r="AK77" s="402">
        <f t="shared" si="69"/>
        <v>3.9473007534388609</v>
      </c>
      <c r="AL77" s="28">
        <f t="shared" si="69"/>
        <v>3.3068615554329832</v>
      </c>
      <c r="AM77" s="28">
        <f t="shared" si="69"/>
        <v>3.4795464232259854</v>
      </c>
      <c r="AN77" s="402">
        <f t="shared" si="69"/>
        <v>3.3978186982149658</v>
      </c>
      <c r="AO77" s="384">
        <f t="shared" si="70"/>
        <v>2.4651333469391312E-2</v>
      </c>
      <c r="AP77" s="385">
        <f t="shared" si="70"/>
        <v>-0.3072022398325987</v>
      </c>
      <c r="AQ77" s="386">
        <f t="shared" si="70"/>
        <v>-0.13920450696471257</v>
      </c>
    </row>
    <row r="78" spans="1:43" ht="19.5" customHeight="1">
      <c r="A78" s="8" t="s">
        <v>204</v>
      </c>
      <c r="B78" s="19">
        <v>553.05999999999995</v>
      </c>
      <c r="C78" s="371">
        <v>1644.26</v>
      </c>
      <c r="D78" s="375">
        <v>2197.3199999999997</v>
      </c>
      <c r="E78" s="19">
        <v>773.12</v>
      </c>
      <c r="F78" s="369">
        <v>1258.8800000000001</v>
      </c>
      <c r="G78" s="377">
        <v>2032</v>
      </c>
      <c r="H78" s="345">
        <f t="shared" si="55"/>
        <v>3.168013069357066E-2</v>
      </c>
      <c r="I78" s="323">
        <f t="shared" si="56"/>
        <v>1.9226202245672255E-2</v>
      </c>
      <c r="J78" s="399">
        <f t="shared" si="57"/>
        <v>2.1337458945696556E-2</v>
      </c>
      <c r="K78" s="323">
        <f t="shared" si="58"/>
        <v>4.2700624503261134E-2</v>
      </c>
      <c r="L78" s="323">
        <f t="shared" si="59"/>
        <v>1.4392697187885934E-2</v>
      </c>
      <c r="M78" s="399">
        <f t="shared" si="60"/>
        <v>1.924749675979949E-2</v>
      </c>
      <c r="N78" s="394">
        <f t="shared" si="61"/>
        <v>0.39789534589375491</v>
      </c>
      <c r="O78" s="395">
        <f t="shared" si="61"/>
        <v>-0.23437899115711619</v>
      </c>
      <c r="P78" s="386">
        <f t="shared" si="61"/>
        <v>-7.523710702128035E-2</v>
      </c>
      <c r="R78" s="401">
        <v>153.976</v>
      </c>
      <c r="S78" s="369">
        <v>467.70699999999999</v>
      </c>
      <c r="T78" s="374">
        <v>621.68299999999999</v>
      </c>
      <c r="U78" s="19">
        <v>217.209</v>
      </c>
      <c r="V78" s="119">
        <v>365.47300000000001</v>
      </c>
      <c r="W78" s="375">
        <v>582.68200000000002</v>
      </c>
      <c r="X78" s="345">
        <f t="shared" si="62"/>
        <v>3.2510245490611739E-2</v>
      </c>
      <c r="Y78" s="323">
        <f t="shared" si="63"/>
        <v>2.0733346599757663E-2</v>
      </c>
      <c r="Z78" s="399">
        <f t="shared" si="64"/>
        <v>2.2776917386554057E-2</v>
      </c>
      <c r="AA78" s="323">
        <f t="shared" si="65"/>
        <v>4.5249725638032222E-2</v>
      </c>
      <c r="AB78" s="323">
        <f t="shared" si="66"/>
        <v>1.6007308807039777E-2</v>
      </c>
      <c r="AC78" s="399">
        <f t="shared" si="67"/>
        <v>2.1087323796251004E-2</v>
      </c>
      <c r="AE78" s="394">
        <f t="shared" si="68"/>
        <v>0.41066789629552658</v>
      </c>
      <c r="AF78" s="395">
        <f t="shared" si="68"/>
        <v>-0.21858556745996957</v>
      </c>
      <c r="AG78" s="386">
        <f t="shared" si="68"/>
        <v>-6.2734544776035336E-2</v>
      </c>
      <c r="AI78" s="27">
        <f t="shared" si="69"/>
        <v>2.7840740606805774</v>
      </c>
      <c r="AJ78" s="28">
        <f t="shared" si="69"/>
        <v>2.8444832325787894</v>
      </c>
      <c r="AK78" s="402">
        <f t="shared" si="69"/>
        <v>2.8292783936795733</v>
      </c>
      <c r="AL78" s="28">
        <f t="shared" si="69"/>
        <v>2.8095121067880795</v>
      </c>
      <c r="AM78" s="28">
        <f t="shared" si="69"/>
        <v>2.9031599517031008</v>
      </c>
      <c r="AN78" s="402">
        <f t="shared" si="69"/>
        <v>2.8675295275590553</v>
      </c>
      <c r="AO78" s="384">
        <f t="shared" si="70"/>
        <v>9.1369861408369581E-3</v>
      </c>
      <c r="AP78" s="385">
        <f t="shared" si="70"/>
        <v>2.0628252770931423E-2</v>
      </c>
      <c r="AQ78" s="386">
        <f t="shared" si="70"/>
        <v>1.351974905153645E-2</v>
      </c>
    </row>
    <row r="79" spans="1:43" ht="19.5" customHeight="1">
      <c r="A79" s="8" t="s">
        <v>217</v>
      </c>
      <c r="B79" s="19">
        <v>704.16000000000008</v>
      </c>
      <c r="C79" s="371">
        <v>1960.2</v>
      </c>
      <c r="D79" s="375">
        <v>2664.36</v>
      </c>
      <c r="E79" s="19">
        <v>320.94</v>
      </c>
      <c r="F79" s="369">
        <v>2446.0700000000002</v>
      </c>
      <c r="G79" s="377">
        <v>2767.01</v>
      </c>
      <c r="H79" s="345">
        <f t="shared" si="55"/>
        <v>4.0335371983482297E-2</v>
      </c>
      <c r="I79" s="323">
        <f t="shared" si="56"/>
        <v>2.2920463699151444E-2</v>
      </c>
      <c r="J79" s="399">
        <f t="shared" si="57"/>
        <v>2.5872732290497556E-2</v>
      </c>
      <c r="K79" s="323">
        <f t="shared" si="58"/>
        <v>1.772601721346832E-2</v>
      </c>
      <c r="L79" s="323">
        <f t="shared" si="59"/>
        <v>2.7965767039250879E-2</v>
      </c>
      <c r="M79" s="399">
        <f t="shared" si="60"/>
        <v>2.6209653547899996E-2</v>
      </c>
      <c r="N79" s="394">
        <f t="shared" si="61"/>
        <v>-0.54422290388548067</v>
      </c>
      <c r="O79" s="395">
        <f t="shared" si="61"/>
        <v>0.24786756453423126</v>
      </c>
      <c r="P79" s="386">
        <f t="shared" si="61"/>
        <v>3.8527075920671415E-2</v>
      </c>
      <c r="R79" s="401">
        <v>178.786</v>
      </c>
      <c r="S79" s="369">
        <v>350.07100000000003</v>
      </c>
      <c r="T79" s="374">
        <v>528.85699999999997</v>
      </c>
      <c r="U79" s="19">
        <v>88.445999999999998</v>
      </c>
      <c r="V79" s="119">
        <v>461.27200000000005</v>
      </c>
      <c r="W79" s="375">
        <v>549.71800000000007</v>
      </c>
      <c r="X79" s="345">
        <f t="shared" si="62"/>
        <v>3.7748589067676204E-2</v>
      </c>
      <c r="Y79" s="323">
        <f t="shared" si="63"/>
        <v>1.5518569056105137E-2</v>
      </c>
      <c r="Z79" s="399">
        <f t="shared" si="64"/>
        <v>1.9376003844886892E-2</v>
      </c>
      <c r="AA79" s="323">
        <f t="shared" si="65"/>
        <v>1.8425374794697261E-2</v>
      </c>
      <c r="AB79" s="323">
        <f t="shared" si="66"/>
        <v>2.0203197905292188E-2</v>
      </c>
      <c r="AC79" s="399">
        <f t="shared" si="67"/>
        <v>1.9894353116498384E-2</v>
      </c>
      <c r="AE79" s="394">
        <f t="shared" si="68"/>
        <v>-0.50529683532267633</v>
      </c>
      <c r="AF79" s="395">
        <f t="shared" si="68"/>
        <v>0.3176527047370391</v>
      </c>
      <c r="AG79" s="386">
        <f t="shared" si="68"/>
        <v>3.9445445555225903E-2</v>
      </c>
      <c r="AI79" s="27">
        <f t="shared" si="69"/>
        <v>2.5389968189047938</v>
      </c>
      <c r="AJ79" s="28">
        <f t="shared" si="69"/>
        <v>1.785894296500357</v>
      </c>
      <c r="AK79" s="402">
        <f t="shared" si="69"/>
        <v>1.984930715068534</v>
      </c>
      <c r="AL79" s="28">
        <f t="shared" si="69"/>
        <v>2.75584221349785</v>
      </c>
      <c r="AM79" s="28">
        <f t="shared" si="69"/>
        <v>1.885767782606385</v>
      </c>
      <c r="AN79" s="402">
        <f t="shared" si="69"/>
        <v>1.9866859895699691</v>
      </c>
      <c r="AO79" s="384">
        <f t="shared" si="70"/>
        <v>8.5405933941497925E-2</v>
      </c>
      <c r="AP79" s="385">
        <f t="shared" si="70"/>
        <v>5.5923514791295495E-2</v>
      </c>
      <c r="AQ79" s="386">
        <f t="shared" si="70"/>
        <v>8.8430013607527071E-4</v>
      </c>
    </row>
    <row r="80" spans="1:43" ht="19.5" customHeight="1">
      <c r="A80" s="8" t="s">
        <v>195</v>
      </c>
      <c r="B80" s="19">
        <v>53.16</v>
      </c>
      <c r="C80" s="371">
        <v>166.03</v>
      </c>
      <c r="D80" s="375">
        <v>219.19</v>
      </c>
      <c r="E80" s="19">
        <v>43.56</v>
      </c>
      <c r="F80" s="369">
        <v>130.11000000000001</v>
      </c>
      <c r="G80" s="377">
        <v>173.67000000000002</v>
      </c>
      <c r="H80" s="345">
        <f t="shared" si="55"/>
        <v>3.0450868760536222E-3</v>
      </c>
      <c r="I80" s="323">
        <f t="shared" si="56"/>
        <v>1.941375669814363E-3</v>
      </c>
      <c r="J80" s="399">
        <f t="shared" si="57"/>
        <v>2.1284827090761603E-3</v>
      </c>
      <c r="K80" s="323">
        <f t="shared" si="58"/>
        <v>2.4058868007063002E-3</v>
      </c>
      <c r="L80" s="323">
        <f t="shared" si="59"/>
        <v>1.4875395836901363E-3</v>
      </c>
      <c r="M80" s="399">
        <f t="shared" si="60"/>
        <v>1.6450358082058946E-3</v>
      </c>
      <c r="N80" s="394">
        <f t="shared" si="61"/>
        <v>-0.18058690744920983</v>
      </c>
      <c r="O80" s="395">
        <f t="shared" si="61"/>
        <v>-0.21634644341384079</v>
      </c>
      <c r="P80" s="386">
        <f t="shared" si="61"/>
        <v>-0.20767370774214144</v>
      </c>
      <c r="R80" s="401">
        <v>78.460999999999999</v>
      </c>
      <c r="S80" s="369">
        <v>306.75800000000004</v>
      </c>
      <c r="T80" s="374">
        <v>385.21900000000005</v>
      </c>
      <c r="U80" s="19">
        <v>69.25</v>
      </c>
      <c r="V80" s="119">
        <v>255.97399999999999</v>
      </c>
      <c r="W80" s="375">
        <v>325.22399999999999</v>
      </c>
      <c r="X80" s="345">
        <f t="shared" si="62"/>
        <v>1.6566129600969551E-2</v>
      </c>
      <c r="Y80" s="323">
        <f t="shared" si="63"/>
        <v>1.3598513463019501E-2</v>
      </c>
      <c r="Z80" s="399">
        <f t="shared" si="64"/>
        <v>1.4113465124076047E-2</v>
      </c>
      <c r="AA80" s="323">
        <f t="shared" si="65"/>
        <v>1.4426398079424569E-2</v>
      </c>
      <c r="AB80" s="323">
        <f t="shared" si="66"/>
        <v>1.1211375025167931E-2</v>
      </c>
      <c r="AC80" s="399">
        <f t="shared" si="67"/>
        <v>1.176989128600495E-2</v>
      </c>
      <c r="AE80" s="394">
        <f t="shared" si="68"/>
        <v>-0.1173959036973783</v>
      </c>
      <c r="AF80" s="395">
        <f t="shared" si="68"/>
        <v>-0.16555069468440933</v>
      </c>
      <c r="AG80" s="386">
        <f t="shared" si="68"/>
        <v>-0.15574257759871671</v>
      </c>
      <c r="AI80" s="27">
        <f t="shared" si="69"/>
        <v>14.759405568096312</v>
      </c>
      <c r="AJ80" s="28">
        <f t="shared" si="69"/>
        <v>18.476058543636697</v>
      </c>
      <c r="AK80" s="402">
        <f t="shared" si="69"/>
        <v>17.574661252794382</v>
      </c>
      <c r="AL80" s="28">
        <f t="shared" si="69"/>
        <v>15.897612488521579</v>
      </c>
      <c r="AM80" s="28">
        <f t="shared" si="69"/>
        <v>19.673660748597335</v>
      </c>
      <c r="AN80" s="402">
        <f t="shared" si="69"/>
        <v>18.72655035411988</v>
      </c>
      <c r="AO80" s="384">
        <f t="shared" si="70"/>
        <v>7.7117395763254604E-2</v>
      </c>
      <c r="AP80" s="385">
        <f t="shared" si="70"/>
        <v>6.481913889437757E-2</v>
      </c>
      <c r="AQ80" s="386">
        <f t="shared" si="70"/>
        <v>6.5542606184932684E-2</v>
      </c>
    </row>
    <row r="81" spans="1:43" ht="19.5" customHeight="1">
      <c r="A81" s="8" t="s">
        <v>202</v>
      </c>
      <c r="B81" s="19">
        <v>78.61</v>
      </c>
      <c r="C81" s="371">
        <v>1149.8899999999999</v>
      </c>
      <c r="D81" s="375">
        <v>1228.4999999999998</v>
      </c>
      <c r="E81" s="19">
        <v>185.85</v>
      </c>
      <c r="F81" s="369">
        <v>867.1400000000001</v>
      </c>
      <c r="G81" s="377">
        <v>1052.99</v>
      </c>
      <c r="H81" s="345">
        <f t="shared" si="55"/>
        <v>4.5029021694239137E-3</v>
      </c>
      <c r="I81" s="323">
        <f t="shared" si="56"/>
        <v>1.3445572902263673E-2</v>
      </c>
      <c r="J81" s="399">
        <f t="shared" si="57"/>
        <v>1.192956342944506E-2</v>
      </c>
      <c r="K81" s="323">
        <f t="shared" si="58"/>
        <v>1.0264785626980391E-2</v>
      </c>
      <c r="L81" s="323">
        <f t="shared" si="59"/>
        <v>9.9139579940132564E-3</v>
      </c>
      <c r="M81" s="399">
        <f t="shared" si="60"/>
        <v>9.9741248095970795E-3</v>
      </c>
      <c r="N81" s="394">
        <f t="shared" si="61"/>
        <v>1.3642030276046304</v>
      </c>
      <c r="O81" s="395">
        <f t="shared" si="61"/>
        <v>-0.24589308542556226</v>
      </c>
      <c r="P81" s="386">
        <f t="shared" si="61"/>
        <v>-0.14286528286528269</v>
      </c>
      <c r="R81" s="401">
        <v>16.240000000000002</v>
      </c>
      <c r="S81" s="369">
        <v>350.72500000000002</v>
      </c>
      <c r="T81" s="374">
        <v>366.96500000000003</v>
      </c>
      <c r="U81" s="19">
        <v>53.126999999999995</v>
      </c>
      <c r="V81" s="119">
        <v>230.98299999999995</v>
      </c>
      <c r="W81" s="375">
        <v>284.10999999999996</v>
      </c>
      <c r="X81" s="345">
        <f t="shared" si="62"/>
        <v>3.4288875329111985E-3</v>
      </c>
      <c r="Y81" s="323">
        <f t="shared" si="63"/>
        <v>1.5547560729687618E-2</v>
      </c>
      <c r="Z81" s="399">
        <f t="shared" si="64"/>
        <v>1.3444684008983373E-2</v>
      </c>
      <c r="AA81" s="323">
        <f t="shared" si="65"/>
        <v>1.1067599289033775E-2</v>
      </c>
      <c r="AB81" s="323">
        <f t="shared" si="66"/>
        <v>1.0116797164705649E-2</v>
      </c>
      <c r="AC81" s="399">
        <f t="shared" si="67"/>
        <v>1.0281971236030755E-2</v>
      </c>
      <c r="AE81" s="394">
        <f t="shared" si="68"/>
        <v>2.2713669950738908</v>
      </c>
      <c r="AF81" s="395">
        <f t="shared" si="68"/>
        <v>-0.34141278779670703</v>
      </c>
      <c r="AG81" s="386">
        <f t="shared" si="68"/>
        <v>-0.22578447535868562</v>
      </c>
      <c r="AI81" s="27">
        <f t="shared" si="69"/>
        <v>2.0658949243098848</v>
      </c>
      <c r="AJ81" s="28">
        <f t="shared" si="69"/>
        <v>3.0500743549382991</v>
      </c>
      <c r="AK81" s="402">
        <f t="shared" si="69"/>
        <v>2.9870980870980879</v>
      </c>
      <c r="AL81" s="28">
        <f t="shared" si="69"/>
        <v>2.858595641646489</v>
      </c>
      <c r="AM81" s="28">
        <f t="shared" si="69"/>
        <v>2.6637336531586584</v>
      </c>
      <c r="AN81" s="402">
        <f t="shared" si="69"/>
        <v>2.6981262879989361</v>
      </c>
      <c r="AO81" s="384">
        <f t="shared" si="70"/>
        <v>0.38370814895215793</v>
      </c>
      <c r="AP81" s="385">
        <f t="shared" si="70"/>
        <v>-0.12666599460243524</v>
      </c>
      <c r="AQ81" s="386">
        <f t="shared" si="70"/>
        <v>-9.6739976617199991E-2</v>
      </c>
    </row>
    <row r="82" spans="1:43" ht="19.5" customHeight="1">
      <c r="A82" s="8" t="s">
        <v>205</v>
      </c>
      <c r="B82" s="19">
        <v>320.97000000000003</v>
      </c>
      <c r="C82" s="371">
        <v>739.06999999999994</v>
      </c>
      <c r="D82" s="375">
        <v>1060.04</v>
      </c>
      <c r="E82" s="19">
        <v>383.79999999999995</v>
      </c>
      <c r="F82" s="369">
        <v>794.29</v>
      </c>
      <c r="G82" s="377">
        <v>1178.0899999999999</v>
      </c>
      <c r="H82" s="345">
        <f t="shared" si="55"/>
        <v>1.8385657159648818E-2</v>
      </c>
      <c r="I82" s="323">
        <f t="shared" si="56"/>
        <v>8.6418871064849797E-3</v>
      </c>
      <c r="J82" s="399">
        <f t="shared" si="57"/>
        <v>1.0293703229750869E-2</v>
      </c>
      <c r="K82" s="323">
        <f t="shared" si="58"/>
        <v>2.1197873143045866E-2</v>
      </c>
      <c r="L82" s="323">
        <f t="shared" si="59"/>
        <v>9.0810684492294083E-3</v>
      </c>
      <c r="M82" s="399">
        <f t="shared" si="60"/>
        <v>1.1159096189838671E-2</v>
      </c>
      <c r="N82" s="394">
        <f t="shared" si="61"/>
        <v>0.19575038165560621</v>
      </c>
      <c r="O82" s="395">
        <f t="shared" si="61"/>
        <v>7.4715520857293674E-2</v>
      </c>
      <c r="P82" s="386">
        <f t="shared" si="61"/>
        <v>0.1113637221236934</v>
      </c>
      <c r="R82" s="401">
        <v>78</v>
      </c>
      <c r="S82" s="369">
        <v>168.23499999999999</v>
      </c>
      <c r="T82" s="374">
        <v>246.23499999999999</v>
      </c>
      <c r="U82" s="19">
        <v>91.954999999999998</v>
      </c>
      <c r="V82" s="119">
        <v>179.191</v>
      </c>
      <c r="W82" s="375">
        <v>271.14600000000002</v>
      </c>
      <c r="X82" s="345">
        <f t="shared" si="62"/>
        <v>1.6468794800928169E-2</v>
      </c>
      <c r="Y82" s="323">
        <f t="shared" si="63"/>
        <v>7.4578198855484949E-3</v>
      </c>
      <c r="Z82" s="399">
        <f t="shared" si="64"/>
        <v>9.0214373767308065E-3</v>
      </c>
      <c r="AA82" s="323">
        <f t="shared" si="65"/>
        <v>1.9156381738534095E-2</v>
      </c>
      <c r="AB82" s="323">
        <f t="shared" si="66"/>
        <v>7.8483654673320996E-3</v>
      </c>
      <c r="AC82" s="399">
        <f t="shared" si="67"/>
        <v>9.812802691791191E-3</v>
      </c>
      <c r="AE82" s="394">
        <f t="shared" si="68"/>
        <v>0.1789102564102564</v>
      </c>
      <c r="AF82" s="395">
        <f t="shared" si="68"/>
        <v>6.5123190774809159E-2</v>
      </c>
      <c r="AG82" s="386">
        <f t="shared" si="68"/>
        <v>0.10116758381221204</v>
      </c>
      <c r="AI82" s="27">
        <f t="shared" si="69"/>
        <v>2.4301336573511541</v>
      </c>
      <c r="AJ82" s="28">
        <f t="shared" si="69"/>
        <v>2.2763067097839178</v>
      </c>
      <c r="AK82" s="402">
        <f t="shared" si="69"/>
        <v>2.3228840421116184</v>
      </c>
      <c r="AL82" s="28">
        <f t="shared" si="69"/>
        <v>2.3959093277748829</v>
      </c>
      <c r="AM82" s="28">
        <f t="shared" si="69"/>
        <v>2.2559896259552561</v>
      </c>
      <c r="AN82" s="402">
        <f t="shared" si="69"/>
        <v>2.3015728849239023</v>
      </c>
      <c r="AO82" s="384">
        <f t="shared" si="70"/>
        <v>-1.4083311620635598E-2</v>
      </c>
      <c r="AP82" s="385">
        <f t="shared" si="70"/>
        <v>-8.925459711266388E-3</v>
      </c>
      <c r="AQ82" s="386">
        <f t="shared" si="70"/>
        <v>-9.1744386725146725E-3</v>
      </c>
    </row>
    <row r="83" spans="1:43" ht="19.5" customHeight="1">
      <c r="A83" s="8" t="s">
        <v>200</v>
      </c>
      <c r="B83" s="19">
        <v>80.210000000000008</v>
      </c>
      <c r="C83" s="371">
        <v>1063.5899999999999</v>
      </c>
      <c r="D83" s="375">
        <v>1143.8</v>
      </c>
      <c r="E83" s="19">
        <v>55.489999999999995</v>
      </c>
      <c r="F83" s="369">
        <v>1041.76</v>
      </c>
      <c r="G83" s="377">
        <v>1097.25</v>
      </c>
      <c r="H83" s="345">
        <f t="shared" si="55"/>
        <v>4.5945526397340305E-3</v>
      </c>
      <c r="I83" s="323">
        <f t="shared" si="56"/>
        <v>1.2436473821946986E-2</v>
      </c>
      <c r="J83" s="399">
        <f t="shared" si="57"/>
        <v>1.1107069312657111E-2</v>
      </c>
      <c r="K83" s="323">
        <f t="shared" si="58"/>
        <v>3.0647993244075434E-3</v>
      </c>
      <c r="L83" s="323">
        <f t="shared" si="59"/>
        <v>1.1910377655099811E-2</v>
      </c>
      <c r="M83" s="399">
        <f t="shared" si="60"/>
        <v>1.0393364084493106E-2</v>
      </c>
      <c r="N83" s="394">
        <f t="shared" si="61"/>
        <v>-0.30819099862860005</v>
      </c>
      <c r="O83" s="395">
        <f t="shared" si="61"/>
        <v>-2.0524826295847017E-2</v>
      </c>
      <c r="P83" s="386">
        <f t="shared" si="61"/>
        <v>-4.0697674418604612E-2</v>
      </c>
      <c r="R83" s="401">
        <v>20.427</v>
      </c>
      <c r="S83" s="369">
        <v>247.58500000000001</v>
      </c>
      <c r="T83" s="374">
        <v>268.012</v>
      </c>
      <c r="U83" s="19">
        <v>11.538</v>
      </c>
      <c r="V83" s="119">
        <v>243.51300000000001</v>
      </c>
      <c r="W83" s="375">
        <v>255.05100000000002</v>
      </c>
      <c r="X83" s="345">
        <f t="shared" si="62"/>
        <v>4.3129239922892271E-3</v>
      </c>
      <c r="Y83" s="323">
        <f t="shared" si="63"/>
        <v>1.0975387620670636E-2</v>
      </c>
      <c r="Z83" s="399">
        <f t="shared" si="64"/>
        <v>9.8192924410111359E-3</v>
      </c>
      <c r="AA83" s="323">
        <f t="shared" si="65"/>
        <v>2.4036358272982047E-3</v>
      </c>
      <c r="AB83" s="323">
        <f t="shared" si="66"/>
        <v>1.0665597156366344E-2</v>
      </c>
      <c r="AC83" s="399">
        <f t="shared" si="67"/>
        <v>9.2303229232370571E-3</v>
      </c>
      <c r="AE83" s="394">
        <f t="shared" si="68"/>
        <v>-0.43515934792186811</v>
      </c>
      <c r="AF83" s="395">
        <f t="shared" si="68"/>
        <v>-1.6446876830179546E-2</v>
      </c>
      <c r="AG83" s="386">
        <f t="shared" si="68"/>
        <v>-4.8359774935450593E-2</v>
      </c>
      <c r="AI83" s="27">
        <f t="shared" si="69"/>
        <v>2.5466899389103599</v>
      </c>
      <c r="AJ83" s="28">
        <f t="shared" si="69"/>
        <v>2.3278236914600554</v>
      </c>
      <c r="AK83" s="402">
        <f t="shared" si="69"/>
        <v>2.343171883196363</v>
      </c>
      <c r="AL83" s="28">
        <f t="shared" si="69"/>
        <v>2.0792935664083618</v>
      </c>
      <c r="AM83" s="28">
        <f t="shared" si="69"/>
        <v>2.3375153586238673</v>
      </c>
      <c r="AN83" s="402">
        <f t="shared" si="69"/>
        <v>2.3244565960355432</v>
      </c>
      <c r="AO83" s="384">
        <f>(AL83-AI83)/AI83</f>
        <v>-0.18353092983984565</v>
      </c>
      <c r="AP83" s="385">
        <f>(AM83-AJ83)/AJ83</f>
        <v>4.1634025804304234E-3</v>
      </c>
      <c r="AQ83" s="386">
        <f>(AN83-AK83)/AK83</f>
        <v>-7.9871593266516855E-3</v>
      </c>
    </row>
    <row r="84" spans="1:43" ht="19.5" customHeight="1">
      <c r="A84" s="8" t="s">
        <v>218</v>
      </c>
      <c r="B84" s="19">
        <v>599.86</v>
      </c>
      <c r="C84" s="371">
        <v>1187.2</v>
      </c>
      <c r="D84" s="375">
        <v>1787.06</v>
      </c>
      <c r="E84" s="19">
        <v>396.9</v>
      </c>
      <c r="F84" s="369">
        <v>632.06999999999994</v>
      </c>
      <c r="G84" s="377">
        <v>1028.9699999999998</v>
      </c>
      <c r="H84" s="345">
        <f t="shared" si="55"/>
        <v>3.4360906950141573E-2</v>
      </c>
      <c r="I84" s="323">
        <f t="shared" si="56"/>
        <v>1.3881835783916231E-2</v>
      </c>
      <c r="J84" s="399">
        <f t="shared" si="57"/>
        <v>1.7353557690048101E-2</v>
      </c>
      <c r="K84" s="323">
        <f t="shared" si="58"/>
        <v>2.1921406593212362E-2</v>
      </c>
      <c r="L84" s="323">
        <f t="shared" si="59"/>
        <v>7.2264172212975503E-3</v>
      </c>
      <c r="M84" s="399">
        <f t="shared" si="60"/>
        <v>9.7466027268360619E-3</v>
      </c>
      <c r="N84" s="394">
        <f t="shared" si="61"/>
        <v>-0.33834561397659457</v>
      </c>
      <c r="O84" s="395">
        <f t="shared" si="61"/>
        <v>-0.46759602425876018</v>
      </c>
      <c r="P84" s="386">
        <f t="shared" si="61"/>
        <v>-0.4242107148053228</v>
      </c>
      <c r="R84" s="401">
        <v>131.63800000000001</v>
      </c>
      <c r="S84" s="369">
        <v>279.91300000000001</v>
      </c>
      <c r="T84" s="374">
        <v>411.55100000000004</v>
      </c>
      <c r="U84" s="19">
        <v>92.75</v>
      </c>
      <c r="V84" s="119">
        <v>154.20699999999999</v>
      </c>
      <c r="W84" s="375">
        <v>246.95699999999999</v>
      </c>
      <c r="X84" s="345">
        <f t="shared" si="62"/>
        <v>2.7793836025699774E-2</v>
      </c>
      <c r="Y84" s="323">
        <f t="shared" si="63"/>
        <v>1.2408480623078052E-2</v>
      </c>
      <c r="Z84" s="399">
        <f t="shared" si="64"/>
        <v>1.5078204048291027E-2</v>
      </c>
      <c r="AA84" s="323">
        <f t="shared" si="65"/>
        <v>1.9321998871720272E-2</v>
      </c>
      <c r="AB84" s="323">
        <f t="shared" si="66"/>
        <v>6.7540941990439311E-3</v>
      </c>
      <c r="AC84" s="399">
        <f t="shared" si="67"/>
        <v>8.9374001989949211E-3</v>
      </c>
      <c r="AE84" s="394">
        <f t="shared" si="68"/>
        <v>-0.2954162172017199</v>
      </c>
      <c r="AF84" s="395">
        <f t="shared" si="68"/>
        <v>-0.44908953853518774</v>
      </c>
      <c r="AG84" s="386">
        <f t="shared" si="68"/>
        <v>-0.39993585242169266</v>
      </c>
      <c r="AI84" s="27">
        <f t="shared" si="69"/>
        <v>2.1944787116993965</v>
      </c>
      <c r="AJ84" s="28">
        <f t="shared" si="69"/>
        <v>2.3577577493261455</v>
      </c>
      <c r="AK84" s="402">
        <f t="shared" si="69"/>
        <v>2.3029500968070464</v>
      </c>
      <c r="AL84" s="28">
        <f t="shared" si="69"/>
        <v>2.3368606701940036</v>
      </c>
      <c r="AM84" s="28">
        <f t="shared" si="69"/>
        <v>2.4397139557327514</v>
      </c>
      <c r="AN84" s="402">
        <f t="shared" si="69"/>
        <v>2.4000408175165462</v>
      </c>
      <c r="AO84" s="384">
        <f t="shared" ref="AO84:AQ97" si="83">(AL84-AI84)/AI84</f>
        <v>6.4881904634357113E-2</v>
      </c>
      <c r="AP84" s="385">
        <f t="shared" si="83"/>
        <v>3.4760232017063367E-2</v>
      </c>
      <c r="AQ84" s="386">
        <f t="shared" si="83"/>
        <v>4.2159281195069051E-2</v>
      </c>
    </row>
    <row r="85" spans="1:43" ht="19.5" customHeight="1">
      <c r="A85" s="8" t="s">
        <v>224</v>
      </c>
      <c r="B85" s="19">
        <v>14.01</v>
      </c>
      <c r="C85" s="371">
        <v>1530.42</v>
      </c>
      <c r="D85" s="375">
        <v>1544.43</v>
      </c>
      <c r="E85" s="19">
        <v>11.33</v>
      </c>
      <c r="F85" s="369">
        <v>930.4</v>
      </c>
      <c r="G85" s="377">
        <v>941.73</v>
      </c>
      <c r="H85" s="345">
        <f t="shared" si="55"/>
        <v>8.02514430652958E-4</v>
      </c>
      <c r="I85" s="323">
        <f t="shared" si="56"/>
        <v>1.7895080121648484E-2</v>
      </c>
      <c r="J85" s="399">
        <f t="shared" si="57"/>
        <v>1.4997456774389776E-2</v>
      </c>
      <c r="K85" s="323">
        <f t="shared" si="58"/>
        <v>6.2577358705239632E-4</v>
      </c>
      <c r="L85" s="323">
        <f t="shared" si="59"/>
        <v>1.0637205661865365E-2</v>
      </c>
      <c r="M85" s="399">
        <f t="shared" si="60"/>
        <v>8.9202485844517582E-3</v>
      </c>
      <c r="N85" s="394">
        <f t="shared" si="61"/>
        <v>-0.19129193433261954</v>
      </c>
      <c r="O85" s="395">
        <f t="shared" si="61"/>
        <v>-0.39206230969276412</v>
      </c>
      <c r="P85" s="386">
        <f t="shared" si="61"/>
        <v>-0.39024105980847307</v>
      </c>
      <c r="R85" s="401">
        <v>7.8970000000000002</v>
      </c>
      <c r="S85" s="369">
        <v>367.95899999999995</v>
      </c>
      <c r="T85" s="374">
        <v>375.85599999999994</v>
      </c>
      <c r="U85" s="19">
        <v>3.6030000000000002</v>
      </c>
      <c r="V85" s="119">
        <v>222.31100000000001</v>
      </c>
      <c r="W85" s="375">
        <v>225.91400000000002</v>
      </c>
      <c r="X85" s="345">
        <f t="shared" si="62"/>
        <v>1.6673599043965353E-3</v>
      </c>
      <c r="Y85" s="323">
        <f t="shared" si="63"/>
        <v>1.6311540091339723E-2</v>
      </c>
      <c r="Z85" s="399">
        <f t="shared" si="64"/>
        <v>1.377042811407206E-2</v>
      </c>
      <c r="AA85" s="323">
        <f t="shared" si="65"/>
        <v>7.5058934700601764E-4</v>
      </c>
      <c r="AB85" s="323">
        <f t="shared" si="66"/>
        <v>9.7369732598627523E-3</v>
      </c>
      <c r="AC85" s="399">
        <f t="shared" si="67"/>
        <v>8.1758517821148586E-3</v>
      </c>
      <c r="AE85" s="394">
        <f t="shared" si="68"/>
        <v>-0.54375079143978733</v>
      </c>
      <c r="AF85" s="395">
        <f t="shared" si="68"/>
        <v>-0.39582670895398664</v>
      </c>
      <c r="AG85" s="386">
        <f t="shared" si="68"/>
        <v>-0.39893469839512991</v>
      </c>
      <c r="AI85" s="27">
        <f t="shared" si="69"/>
        <v>5.6366880799428989</v>
      </c>
      <c r="AJ85" s="28">
        <f t="shared" si="69"/>
        <v>2.4043007801779899</v>
      </c>
      <c r="AK85" s="402">
        <f t="shared" si="69"/>
        <v>2.4336227605006373</v>
      </c>
      <c r="AL85" s="28">
        <f t="shared" si="69"/>
        <v>3.180052956751986</v>
      </c>
      <c r="AM85" s="28">
        <f t="shared" si="69"/>
        <v>2.3894131556319866</v>
      </c>
      <c r="AN85" s="402">
        <f t="shared" si="69"/>
        <v>2.3989253820097058</v>
      </c>
      <c r="AO85" s="384">
        <f t="shared" si="83"/>
        <v>-0.4358295311625261</v>
      </c>
      <c r="AP85" s="385">
        <f t="shared" si="83"/>
        <v>-6.1920807366294258E-3</v>
      </c>
      <c r="AQ85" s="386">
        <f t="shared" si="83"/>
        <v>-1.4257500814873061E-2</v>
      </c>
    </row>
    <row r="86" spans="1:43" ht="19.5" customHeight="1">
      <c r="A86" s="8" t="s">
        <v>220</v>
      </c>
      <c r="B86" s="19">
        <v>171.95</v>
      </c>
      <c r="C86" s="371">
        <v>700.81999999999994</v>
      </c>
      <c r="D86" s="375">
        <v>872.77</v>
      </c>
      <c r="E86" s="19">
        <v>100.11</v>
      </c>
      <c r="F86" s="369">
        <v>354.02</v>
      </c>
      <c r="G86" s="377">
        <v>454.13</v>
      </c>
      <c r="H86" s="345">
        <f t="shared" si="55"/>
        <v>9.8495614811403374E-3</v>
      </c>
      <c r="I86" s="323">
        <f t="shared" si="56"/>
        <v>8.1946328791140267E-3</v>
      </c>
      <c r="J86" s="399">
        <f t="shared" si="57"/>
        <v>8.4751852456790931E-3</v>
      </c>
      <c r="K86" s="323">
        <f t="shared" si="58"/>
        <v>5.5292315798601407E-3</v>
      </c>
      <c r="L86" s="323">
        <f t="shared" si="59"/>
        <v>4.0474887665666133E-3</v>
      </c>
      <c r="M86" s="399">
        <f t="shared" si="60"/>
        <v>4.3016071375628654E-3</v>
      </c>
      <c r="N86" s="394">
        <f t="shared" si="61"/>
        <v>-0.41779587089270132</v>
      </c>
      <c r="O86" s="395">
        <f t="shared" si="61"/>
        <v>-0.4948488912987643</v>
      </c>
      <c r="P86" s="386">
        <f t="shared" si="61"/>
        <v>-0.47966818291187829</v>
      </c>
      <c r="R86" s="401">
        <v>46.440999999999995</v>
      </c>
      <c r="S86" s="369">
        <v>276.32000000000005</v>
      </c>
      <c r="T86" s="374">
        <v>322.76100000000002</v>
      </c>
      <c r="U86" s="19">
        <v>32.100999999999999</v>
      </c>
      <c r="V86" s="119">
        <v>171.68200000000002</v>
      </c>
      <c r="W86" s="375">
        <v>203.78300000000002</v>
      </c>
      <c r="X86" s="345">
        <f t="shared" si="62"/>
        <v>9.8054781967936537E-3</v>
      </c>
      <c r="Y86" s="323">
        <f t="shared" si="63"/>
        <v>1.2249203737478889E-2</v>
      </c>
      <c r="Z86" s="399">
        <f t="shared" si="64"/>
        <v>1.1825159498653775E-2</v>
      </c>
      <c r="AA86" s="323">
        <f t="shared" si="65"/>
        <v>6.687390682275929E-3</v>
      </c>
      <c r="AB86" s="323">
        <f t="shared" si="66"/>
        <v>7.5194796622738286E-3</v>
      </c>
      <c r="AC86" s="399">
        <f t="shared" si="67"/>
        <v>7.3749285290628831E-3</v>
      </c>
      <c r="AE86" s="394">
        <f t="shared" si="68"/>
        <v>-0.30877888073038906</v>
      </c>
      <c r="AF86" s="395">
        <f t="shared" si="68"/>
        <v>-0.37868413433700066</v>
      </c>
      <c r="AG86" s="386">
        <f t="shared" si="68"/>
        <v>-0.36862570137036382</v>
      </c>
      <c r="AI86" s="27">
        <f t="shared" si="69"/>
        <v>2.7008432683919743</v>
      </c>
      <c r="AJ86" s="28">
        <f t="shared" si="69"/>
        <v>3.9428098513170298</v>
      </c>
      <c r="AK86" s="402">
        <f t="shared" si="69"/>
        <v>3.6981220711069356</v>
      </c>
      <c r="AL86" s="28">
        <f t="shared" si="69"/>
        <v>3.2065727699530515</v>
      </c>
      <c r="AM86" s="28">
        <f t="shared" si="69"/>
        <v>4.8495000282469922</v>
      </c>
      <c r="AN86" s="402">
        <f t="shared" si="69"/>
        <v>4.4873274172593751</v>
      </c>
      <c r="AO86" s="384">
        <f t="shared" si="83"/>
        <v>0.18724874096903002</v>
      </c>
      <c r="AP86" s="385">
        <f t="shared" si="83"/>
        <v>0.22996041176753623</v>
      </c>
      <c r="AQ86" s="386">
        <f t="shared" si="83"/>
        <v>0.21340705660270745</v>
      </c>
    </row>
    <row r="87" spans="1:43" ht="19.5" customHeight="1">
      <c r="A87" s="8" t="s">
        <v>227</v>
      </c>
      <c r="B87" s="19">
        <v>36.81</v>
      </c>
      <c r="C87" s="371">
        <v>529.47</v>
      </c>
      <c r="D87" s="375">
        <v>566.28</v>
      </c>
      <c r="E87" s="19">
        <v>57.150000000000006</v>
      </c>
      <c r="F87" s="369">
        <v>565.80999999999995</v>
      </c>
      <c r="G87" s="377">
        <v>622.95999999999992</v>
      </c>
      <c r="H87" s="345">
        <f t="shared" si="55"/>
        <v>2.1085336325721189E-3</v>
      </c>
      <c r="I87" s="323">
        <f t="shared" si="56"/>
        <v>6.191050869701926E-3</v>
      </c>
      <c r="J87" s="399">
        <f t="shared" si="57"/>
        <v>5.4989606665251526E-3</v>
      </c>
      <c r="K87" s="323">
        <f t="shared" si="58"/>
        <v>3.1564837158026874E-3</v>
      </c>
      <c r="L87" s="323">
        <f t="shared" si="59"/>
        <v>6.4688707389725306E-3</v>
      </c>
      <c r="M87" s="399">
        <f t="shared" si="60"/>
        <v>5.9007975302582125E-3</v>
      </c>
      <c r="N87" s="394">
        <f t="shared" si="61"/>
        <v>0.55256723716381428</v>
      </c>
      <c r="O87" s="395">
        <f t="shared" si="61"/>
        <v>6.8634672408257158E-2</v>
      </c>
      <c r="P87" s="386">
        <f t="shared" si="61"/>
        <v>0.10009182736455455</v>
      </c>
      <c r="R87" s="401">
        <v>9.1920000000000002</v>
      </c>
      <c r="S87" s="369">
        <v>130.49600000000001</v>
      </c>
      <c r="T87" s="374">
        <v>139.68800000000002</v>
      </c>
      <c r="U87" s="19">
        <v>12.483000000000001</v>
      </c>
      <c r="V87" s="119">
        <v>189.43</v>
      </c>
      <c r="W87" s="375">
        <v>201.91300000000001</v>
      </c>
      <c r="X87" s="345">
        <f t="shared" si="62"/>
        <v>1.9407841257709196E-3</v>
      </c>
      <c r="Y87" s="323">
        <f t="shared" si="63"/>
        <v>5.7848584645557501E-3</v>
      </c>
      <c r="Z87" s="399">
        <f t="shared" si="64"/>
        <v>5.1178205546765212E-3</v>
      </c>
      <c r="AA87" s="323">
        <f t="shared" si="65"/>
        <v>2.6005014761798831E-3</v>
      </c>
      <c r="AB87" s="323">
        <f t="shared" si="66"/>
        <v>8.2968222202940978E-3</v>
      </c>
      <c r="AC87" s="399">
        <f t="shared" si="67"/>
        <v>7.3072530293924118E-3</v>
      </c>
      <c r="AE87" s="394">
        <f t="shared" si="68"/>
        <v>0.35802872062663188</v>
      </c>
      <c r="AF87" s="395">
        <f t="shared" si="68"/>
        <v>0.45161537518391365</v>
      </c>
      <c r="AG87" s="386">
        <f t="shared" si="68"/>
        <v>0.44545701849836772</v>
      </c>
      <c r="AI87" s="27">
        <f t="shared" si="69"/>
        <v>2.4971475142624286</v>
      </c>
      <c r="AJ87" s="28">
        <f t="shared" si="69"/>
        <v>2.464653332577861</v>
      </c>
      <c r="AK87" s="402">
        <f t="shared" si="69"/>
        <v>2.4667655576746488</v>
      </c>
      <c r="AL87" s="28">
        <f t="shared" si="69"/>
        <v>2.1842519685039368</v>
      </c>
      <c r="AM87" s="28">
        <f t="shared" si="69"/>
        <v>3.3479436559975966</v>
      </c>
      <c r="AN87" s="402">
        <f t="shared" si="69"/>
        <v>3.2411872351354827</v>
      </c>
      <c r="AO87" s="384">
        <f t="shared" si="83"/>
        <v>-0.12530118624205924</v>
      </c>
      <c r="AP87" s="385">
        <f t="shared" si="83"/>
        <v>0.35838318993765889</v>
      </c>
      <c r="AQ87" s="386">
        <f t="shared" si="83"/>
        <v>0.31394214786704727</v>
      </c>
    </row>
    <row r="88" spans="1:43" ht="19.5" customHeight="1">
      <c r="A88" s="8" t="s">
        <v>201</v>
      </c>
      <c r="B88" s="19">
        <v>19.03</v>
      </c>
      <c r="C88" s="371">
        <v>632.59</v>
      </c>
      <c r="D88" s="375">
        <v>651.62</v>
      </c>
      <c r="E88" s="19">
        <v>5.4700000000000006</v>
      </c>
      <c r="F88" s="369">
        <v>617.04</v>
      </c>
      <c r="G88" s="377">
        <v>622.51</v>
      </c>
      <c r="H88" s="345">
        <f t="shared" si="55"/>
        <v>1.0900677812509488E-3</v>
      </c>
      <c r="I88" s="323">
        <f t="shared" si="56"/>
        <v>7.3968248808520621E-3</v>
      </c>
      <c r="J88" s="399">
        <f t="shared" si="57"/>
        <v>6.3276696148921383E-3</v>
      </c>
      <c r="K88" s="323">
        <f t="shared" si="58"/>
        <v>3.0211663911532284E-4</v>
      </c>
      <c r="L88" s="323">
        <f t="shared" si="59"/>
        <v>7.0545801607882685E-3</v>
      </c>
      <c r="M88" s="399">
        <f t="shared" si="60"/>
        <v>5.8965350432789269E-3</v>
      </c>
      <c r="N88" s="394">
        <f t="shared" si="61"/>
        <v>-0.7125591171833946</v>
      </c>
      <c r="O88" s="395">
        <f t="shared" si="61"/>
        <v>-2.4581482476801825E-2</v>
      </c>
      <c r="P88" s="386">
        <f t="shared" si="61"/>
        <v>-4.4673275835609733E-2</v>
      </c>
      <c r="R88" s="401">
        <v>4.907</v>
      </c>
      <c r="S88" s="369">
        <v>124.428</v>
      </c>
      <c r="T88" s="374">
        <v>129.33500000000001</v>
      </c>
      <c r="U88" s="19">
        <v>2.3069999999999999</v>
      </c>
      <c r="V88" s="119">
        <v>148.84899999999999</v>
      </c>
      <c r="W88" s="375">
        <v>151.15599999999998</v>
      </c>
      <c r="X88" s="345">
        <f t="shared" si="62"/>
        <v>1.0360561036942889E-3</v>
      </c>
      <c r="Y88" s="323">
        <f t="shared" si="63"/>
        <v>5.5158653830595789E-3</v>
      </c>
      <c r="Z88" s="399">
        <f t="shared" si="64"/>
        <v>4.7385124093629214E-3</v>
      </c>
      <c r="AA88" s="323">
        <f t="shared" si="65"/>
        <v>4.806021713968589E-4</v>
      </c>
      <c r="AB88" s="323">
        <f t="shared" si="66"/>
        <v>6.5194197892021119E-3</v>
      </c>
      <c r="AC88" s="399">
        <f t="shared" si="67"/>
        <v>5.4703517797805943E-3</v>
      </c>
      <c r="AE88" s="394">
        <f t="shared" si="68"/>
        <v>-0.52985530874261266</v>
      </c>
      <c r="AF88" s="395">
        <f t="shared" si="68"/>
        <v>0.19626611373645797</v>
      </c>
      <c r="AG88" s="386">
        <f t="shared" si="68"/>
        <v>0.16871689797811859</v>
      </c>
      <c r="AI88" s="27">
        <f t="shared" si="69"/>
        <v>2.5785601681555437</v>
      </c>
      <c r="AJ88" s="28">
        <f t="shared" si="69"/>
        <v>1.966961222908993</v>
      </c>
      <c r="AK88" s="402">
        <f t="shared" si="69"/>
        <v>1.9848224425278538</v>
      </c>
      <c r="AL88" s="28">
        <f t="shared" si="69"/>
        <v>4.2175502742230346</v>
      </c>
      <c r="AM88" s="28">
        <f t="shared" si="69"/>
        <v>2.4123071437832229</v>
      </c>
      <c r="AN88" s="402">
        <f t="shared" si="69"/>
        <v>2.4281698285971305</v>
      </c>
      <c r="AO88" s="384">
        <f t="shared" si="83"/>
        <v>0.63562220742743747</v>
      </c>
      <c r="AP88" s="385">
        <f t="shared" si="83"/>
        <v>0.22641316752324966</v>
      </c>
      <c r="AQ88" s="386">
        <f t="shared" si="83"/>
        <v>0.22336878935358725</v>
      </c>
    </row>
    <row r="89" spans="1:43" ht="19.5" customHeight="1">
      <c r="A89" s="8" t="s">
        <v>216</v>
      </c>
      <c r="B89" s="19">
        <v>26.86</v>
      </c>
      <c r="C89" s="371">
        <v>82.83</v>
      </c>
      <c r="D89" s="375">
        <v>109.69</v>
      </c>
      <c r="E89" s="19">
        <v>129.94</v>
      </c>
      <c r="F89" s="369">
        <v>267.19</v>
      </c>
      <c r="G89" s="377">
        <v>397.13</v>
      </c>
      <c r="H89" s="345">
        <f t="shared" si="55"/>
        <v>1.5385822703310814E-3</v>
      </c>
      <c r="I89" s="323">
        <f t="shared" si="56"/>
        <v>9.6852464452643311E-4</v>
      </c>
      <c r="J89" s="399">
        <f t="shared" si="57"/>
        <v>1.0651638686005932E-3</v>
      </c>
      <c r="K89" s="323">
        <f t="shared" si="58"/>
        <v>7.1767890469186559E-3</v>
      </c>
      <c r="L89" s="323">
        <f t="shared" si="59"/>
        <v>3.0547667463390014E-3</v>
      </c>
      <c r="M89" s="399">
        <f t="shared" si="60"/>
        <v>3.7616921201865999E-3</v>
      </c>
      <c r="N89" s="394">
        <f t="shared" ref="N89:N95" si="84">(E89-B89)/B89</f>
        <v>3.8376768428890542</v>
      </c>
      <c r="O89" s="395">
        <f t="shared" ref="O89:O95" si="85">(F89-C89)/C89</f>
        <v>2.2257636122177957</v>
      </c>
      <c r="P89" s="386">
        <f t="shared" ref="P89:P95" si="86">(G89-D89)/D89</f>
        <v>2.6204758865894795</v>
      </c>
      <c r="R89" s="401">
        <v>13.109</v>
      </c>
      <c r="S89" s="369">
        <v>26.294999999999995</v>
      </c>
      <c r="T89" s="374">
        <v>39.403999999999996</v>
      </c>
      <c r="U89" s="19">
        <v>36.332999999999998</v>
      </c>
      <c r="V89" s="119">
        <v>84.778999999999996</v>
      </c>
      <c r="W89" s="375">
        <v>121.11199999999999</v>
      </c>
      <c r="X89" s="345">
        <f t="shared" si="62"/>
        <v>2.767813218530351E-3</v>
      </c>
      <c r="Y89" s="323">
        <f t="shared" si="63"/>
        <v>1.165651463075446E-3</v>
      </c>
      <c r="Z89" s="399">
        <f t="shared" si="64"/>
        <v>1.4436644603435772E-3</v>
      </c>
      <c r="AA89" s="323">
        <f t="shared" si="65"/>
        <v>7.569015471765095E-3</v>
      </c>
      <c r="AB89" s="323">
        <f t="shared" si="66"/>
        <v>3.7132254184359037E-3</v>
      </c>
      <c r="AC89" s="399">
        <f t="shared" si="67"/>
        <v>4.3830562118128778E-3</v>
      </c>
      <c r="AE89" s="394">
        <f t="shared" ref="AE89:AE95" si="87">(U89-R89)/R89</f>
        <v>1.7716072926996718</v>
      </c>
      <c r="AF89" s="395">
        <f t="shared" ref="AF89:AF95" si="88">(V89-S89)/S89</f>
        <v>2.2241490777714401</v>
      </c>
      <c r="AG89" s="386">
        <f t="shared" ref="AG89:AG95" si="89">(W89-T89)/T89</f>
        <v>2.0735965891787638</v>
      </c>
      <c r="AI89" s="27">
        <f t="shared" ref="AI89:AI95" si="90">(R89/B89)*10</f>
        <v>4.8804914370811616</v>
      </c>
      <c r="AJ89" s="28">
        <f t="shared" ref="AJ89:AJ95" si="91">(S89/C89)*10</f>
        <v>3.1745744295545086</v>
      </c>
      <c r="AK89" s="402">
        <f t="shared" ref="AK89:AK95" si="92">(T89/D89)*10</f>
        <v>3.592305588476616</v>
      </c>
      <c r="AL89" s="28">
        <f t="shared" ref="AL89:AL95" si="93">(U89/E89)*10</f>
        <v>2.7961366784669845</v>
      </c>
      <c r="AM89" s="28">
        <f t="shared" ref="AM89:AM95" si="94">(V89/F89)*10</f>
        <v>3.1729855159249971</v>
      </c>
      <c r="AN89" s="402">
        <f t="shared" ref="AN89:AN95" si="95">(W89/G89)*10</f>
        <v>3.0496814645078434</v>
      </c>
      <c r="AO89" s="384">
        <f t="shared" ref="AO89:AO95" si="96">(AL89-AI89)/AI89</f>
        <v>-0.42707886807824241</v>
      </c>
      <c r="AP89" s="385">
        <f t="shared" ref="AP89:AP95" si="97">(AM89-AJ89)/AJ89</f>
        <v>-5.0051232528024159E-4</v>
      </c>
      <c r="AQ89" s="386">
        <f t="shared" ref="AQ89:AQ95" si="98">(AN89-AK89)/AK89</f>
        <v>-0.15105177179508339</v>
      </c>
    </row>
    <row r="90" spans="1:43" ht="19.5" customHeight="1">
      <c r="A90" s="8" t="s">
        <v>237</v>
      </c>
      <c r="B90" s="19">
        <v>99.64</v>
      </c>
      <c r="C90" s="371">
        <v>551.33000000000004</v>
      </c>
      <c r="D90" s="375">
        <v>650.97</v>
      </c>
      <c r="E90" s="19">
        <v>163.13999999999999</v>
      </c>
      <c r="F90" s="369">
        <v>532.1</v>
      </c>
      <c r="G90" s="377">
        <v>695.24</v>
      </c>
      <c r="H90" s="345">
        <f t="shared" si="55"/>
        <v>5.7075330385625081E-3</v>
      </c>
      <c r="I90" s="323">
        <f t="shared" si="56"/>
        <v>6.446658122259548E-3</v>
      </c>
      <c r="J90" s="399">
        <f t="shared" si="57"/>
        <v>6.3213576765696802E-3</v>
      </c>
      <c r="K90" s="323">
        <f t="shared" si="58"/>
        <v>9.0104768748215294E-3</v>
      </c>
      <c r="L90" s="323">
        <f t="shared" si="59"/>
        <v>6.0834663936785915E-3</v>
      </c>
      <c r="M90" s="399">
        <f t="shared" si="60"/>
        <v>6.5854476610644674E-3</v>
      </c>
      <c r="N90" s="394">
        <f t="shared" si="84"/>
        <v>0.63729425933360084</v>
      </c>
      <c r="O90" s="395">
        <f t="shared" si="85"/>
        <v>-3.4879291894146909E-2</v>
      </c>
      <c r="P90" s="386">
        <f t="shared" si="86"/>
        <v>6.8006206123170002E-2</v>
      </c>
      <c r="R90" s="401">
        <v>16.827000000000002</v>
      </c>
      <c r="S90" s="369">
        <v>89.126999999999995</v>
      </c>
      <c r="T90" s="374">
        <v>105.95399999999999</v>
      </c>
      <c r="U90" s="19">
        <v>24.035</v>
      </c>
      <c r="V90" s="119">
        <v>83.284000000000006</v>
      </c>
      <c r="W90" s="375">
        <v>107.319</v>
      </c>
      <c r="X90" s="345">
        <f t="shared" si="62"/>
        <v>3.5528257707079275E-3</v>
      </c>
      <c r="Y90" s="323">
        <f t="shared" si="63"/>
        <v>3.9509799562473967E-3</v>
      </c>
      <c r="Z90" s="399">
        <f t="shared" si="64"/>
        <v>3.8818907783789301E-3</v>
      </c>
      <c r="AA90" s="323">
        <f t="shared" si="65"/>
        <v>5.0070538316096683E-3</v>
      </c>
      <c r="AB90" s="323">
        <f t="shared" si="66"/>
        <v>3.6477460898219588E-3</v>
      </c>
      <c r="AC90" s="399">
        <f t="shared" si="67"/>
        <v>3.8838860690562976E-3</v>
      </c>
      <c r="AE90" s="394">
        <f t="shared" si="87"/>
        <v>0.42835918464372719</v>
      </c>
      <c r="AF90" s="395">
        <f t="shared" si="88"/>
        <v>-6.5558136142807338E-2</v>
      </c>
      <c r="AG90" s="386">
        <f t="shared" si="89"/>
        <v>1.2882949204371795E-2</v>
      </c>
      <c r="AI90" s="27">
        <f t="shared" si="90"/>
        <v>1.6887796065837015</v>
      </c>
      <c r="AJ90" s="28">
        <f t="shared" si="91"/>
        <v>1.6165817205666297</v>
      </c>
      <c r="AK90" s="402">
        <f t="shared" si="92"/>
        <v>1.6276326097976865</v>
      </c>
      <c r="AL90" s="28">
        <f t="shared" si="93"/>
        <v>1.4732744881696702</v>
      </c>
      <c r="AM90" s="28">
        <f t="shared" si="94"/>
        <v>1.5651945123097164</v>
      </c>
      <c r="AN90" s="402">
        <f t="shared" si="95"/>
        <v>1.5436252229445946</v>
      </c>
      <c r="AO90" s="384">
        <f t="shared" si="96"/>
        <v>-0.12760997206141367</v>
      </c>
      <c r="AP90" s="385">
        <f t="shared" si="97"/>
        <v>-3.1787572260127718E-2</v>
      </c>
      <c r="AQ90" s="386">
        <f t="shared" si="98"/>
        <v>-5.1613236517505018E-2</v>
      </c>
    </row>
    <row r="91" spans="1:43" ht="19.5" customHeight="1">
      <c r="A91" s="8" t="s">
        <v>232</v>
      </c>
      <c r="B91" s="19">
        <v>50.23</v>
      </c>
      <c r="C91" s="371">
        <v>29.15</v>
      </c>
      <c r="D91" s="375">
        <v>79.38</v>
      </c>
      <c r="E91" s="19">
        <v>77.360000000000014</v>
      </c>
      <c r="F91" s="369">
        <v>273.17</v>
      </c>
      <c r="G91" s="377">
        <v>350.53000000000003</v>
      </c>
      <c r="H91" s="345">
        <f t="shared" si="55"/>
        <v>2.8772519522982211E-3</v>
      </c>
      <c r="I91" s="323">
        <f t="shared" si="56"/>
        <v>3.4084864648008598E-4</v>
      </c>
      <c r="J91" s="399">
        <f t="shared" si="57"/>
        <v>7.7083332928721941E-4</v>
      </c>
      <c r="K91" s="323">
        <f t="shared" si="58"/>
        <v>4.2727135652580218E-3</v>
      </c>
      <c r="L91" s="323">
        <f t="shared" si="59"/>
        <v>3.1231357165216705E-3</v>
      </c>
      <c r="M91" s="399">
        <f t="shared" si="60"/>
        <v>3.3202879129982854E-3</v>
      </c>
      <c r="N91" s="394">
        <f t="shared" si="84"/>
        <v>0.54011546884332107</v>
      </c>
      <c r="O91" s="395">
        <f t="shared" si="85"/>
        <v>8.3711835334476845</v>
      </c>
      <c r="P91" s="386">
        <f t="shared" si="86"/>
        <v>3.4158478206097258</v>
      </c>
      <c r="R91" s="401">
        <v>8.8819999999999997</v>
      </c>
      <c r="S91" s="369">
        <v>5.6769999999999996</v>
      </c>
      <c r="T91" s="374">
        <v>14.558999999999999</v>
      </c>
      <c r="U91" s="19">
        <v>19.919</v>
      </c>
      <c r="V91" s="119">
        <v>84.826999999999998</v>
      </c>
      <c r="W91" s="375">
        <v>104.746</v>
      </c>
      <c r="X91" s="345">
        <f t="shared" si="62"/>
        <v>1.8753312233569742E-3</v>
      </c>
      <c r="Y91" s="323">
        <f t="shared" si="63"/>
        <v>2.5166013903324999E-4</v>
      </c>
      <c r="Z91" s="399">
        <f t="shared" si="64"/>
        <v>5.3340551411384983E-4</v>
      </c>
      <c r="AA91" s="323">
        <f t="shared" si="65"/>
        <v>4.1495945609250256E-3</v>
      </c>
      <c r="AB91" s="323">
        <f t="shared" si="66"/>
        <v>3.7153277647726727E-3</v>
      </c>
      <c r="AC91" s="399">
        <f t="shared" si="67"/>
        <v>3.790768924322542E-3</v>
      </c>
      <c r="AE91" s="394">
        <f t="shared" si="87"/>
        <v>1.2426255347894619</v>
      </c>
      <c r="AF91" s="395">
        <f t="shared" si="88"/>
        <v>13.942223005108334</v>
      </c>
      <c r="AG91" s="386">
        <f t="shared" si="89"/>
        <v>6.1945875403530462</v>
      </c>
      <c r="AI91" s="27">
        <f t="shared" si="90"/>
        <v>1.7682659765080631</v>
      </c>
      <c r="AJ91" s="28">
        <f t="shared" si="91"/>
        <v>1.9475128644939965</v>
      </c>
      <c r="AK91" s="402">
        <f t="shared" si="92"/>
        <v>1.8340891912320485</v>
      </c>
      <c r="AL91" s="28">
        <f t="shared" si="93"/>
        <v>2.5748448810754909</v>
      </c>
      <c r="AM91" s="28">
        <f t="shared" si="94"/>
        <v>3.1052824248636379</v>
      </c>
      <c r="AN91" s="402">
        <f t="shared" si="95"/>
        <v>2.9882178415542175</v>
      </c>
      <c r="AO91" s="384">
        <f t="shared" si="96"/>
        <v>0.4561411661385037</v>
      </c>
      <c r="AP91" s="385">
        <f t="shared" si="97"/>
        <v>0.59448621956623304</v>
      </c>
      <c r="AQ91" s="386">
        <f t="shared" si="98"/>
        <v>0.62926528101225199</v>
      </c>
    </row>
    <row r="92" spans="1:43" ht="19.5" customHeight="1">
      <c r="A92" s="8" t="s">
        <v>231</v>
      </c>
      <c r="B92" s="19">
        <v>1.56</v>
      </c>
      <c r="C92" s="371">
        <v>17.260000000000002</v>
      </c>
      <c r="D92" s="375">
        <v>18.82</v>
      </c>
      <c r="E92" s="19">
        <v>27.9</v>
      </c>
      <c r="F92" s="369">
        <v>220.42000000000002</v>
      </c>
      <c r="G92" s="377">
        <v>248.32000000000002</v>
      </c>
      <c r="H92" s="345">
        <f t="shared" si="55"/>
        <v>8.9359208552363634E-5</v>
      </c>
      <c r="I92" s="323">
        <f t="shared" si="56"/>
        <v>2.018198160633374E-4</v>
      </c>
      <c r="J92" s="399">
        <f t="shared" si="57"/>
        <v>1.8275489112100617E-4</v>
      </c>
      <c r="K92" s="323">
        <f t="shared" si="58"/>
        <v>1.5409605541713905E-3</v>
      </c>
      <c r="L92" s="323">
        <f t="shared" si="59"/>
        <v>2.5200482287063243E-3</v>
      </c>
      <c r="M92" s="399">
        <f t="shared" si="60"/>
        <v>2.3521350371030559E-3</v>
      </c>
      <c r="N92" s="394">
        <f t="shared" si="84"/>
        <v>16.884615384615383</v>
      </c>
      <c r="O92" s="395">
        <f t="shared" si="85"/>
        <v>11.770567786790266</v>
      </c>
      <c r="P92" s="386">
        <f t="shared" si="86"/>
        <v>12.194473963868226</v>
      </c>
      <c r="R92" s="401">
        <v>0.46200000000000002</v>
      </c>
      <c r="S92" s="369">
        <v>5.3760000000000003</v>
      </c>
      <c r="T92" s="374">
        <v>5.8380000000000001</v>
      </c>
      <c r="U92" s="19">
        <v>6.5720000000000001</v>
      </c>
      <c r="V92" s="119">
        <v>76.424000000000007</v>
      </c>
      <c r="W92" s="375">
        <v>82.996000000000009</v>
      </c>
      <c r="X92" s="345">
        <f t="shared" si="62"/>
        <v>9.7545938436266848E-5</v>
      </c>
      <c r="Y92" s="323">
        <f t="shared" si="63"/>
        <v>2.3831687642112946E-4</v>
      </c>
      <c r="Z92" s="399">
        <f t="shared" si="64"/>
        <v>2.1388978579549802E-4</v>
      </c>
      <c r="AA92" s="323">
        <f t="shared" si="65"/>
        <v>1.3691016343390363E-3</v>
      </c>
      <c r="AB92" s="323">
        <f t="shared" si="66"/>
        <v>3.3472857591920822E-3</v>
      </c>
      <c r="AC92" s="399">
        <f t="shared" si="67"/>
        <v>3.0036341019520916E-3</v>
      </c>
      <c r="AE92" s="394">
        <f t="shared" si="87"/>
        <v>13.225108225108226</v>
      </c>
      <c r="AF92" s="395">
        <f t="shared" si="88"/>
        <v>13.215773809523808</v>
      </c>
      <c r="AG92" s="386">
        <f t="shared" si="89"/>
        <v>13.21651250428229</v>
      </c>
      <c r="AI92" s="27">
        <f t="shared" si="90"/>
        <v>2.9615384615384617</v>
      </c>
      <c r="AJ92" s="28">
        <f t="shared" si="91"/>
        <v>3.1147161066048668</v>
      </c>
      <c r="AK92" s="402">
        <f t="shared" si="92"/>
        <v>3.1020191285866101</v>
      </c>
      <c r="AL92" s="28">
        <f t="shared" si="93"/>
        <v>2.3555555555555556</v>
      </c>
      <c r="AM92" s="28">
        <f t="shared" si="94"/>
        <v>3.4671989837582795</v>
      </c>
      <c r="AN92" s="402">
        <f t="shared" si="95"/>
        <v>3.3423002577319587</v>
      </c>
      <c r="AO92" s="384">
        <f t="shared" si="96"/>
        <v>-0.20461760461760464</v>
      </c>
      <c r="AP92" s="385">
        <f t="shared" si="97"/>
        <v>0.11316693563370357</v>
      </c>
      <c r="AQ92" s="386">
        <f t="shared" si="98"/>
        <v>7.7459589765595416E-2</v>
      </c>
    </row>
    <row r="93" spans="1:43" ht="19.5" customHeight="1">
      <c r="A93" s="8" t="s">
        <v>221</v>
      </c>
      <c r="B93" s="19">
        <v>462.61</v>
      </c>
      <c r="C93" s="371">
        <v>486.90999999999997</v>
      </c>
      <c r="D93" s="375">
        <v>949.52</v>
      </c>
      <c r="E93" s="19">
        <v>89.100000000000009</v>
      </c>
      <c r="F93" s="369">
        <v>225.55</v>
      </c>
      <c r="G93" s="377">
        <v>314.65000000000003</v>
      </c>
      <c r="H93" s="345">
        <f t="shared" si="55"/>
        <v>2.6499015043851885E-2</v>
      </c>
      <c r="I93" s="323">
        <f t="shared" si="56"/>
        <v>5.6934001529200234E-3</v>
      </c>
      <c r="J93" s="399">
        <f t="shared" si="57"/>
        <v>9.2204795014462146E-3</v>
      </c>
      <c r="K93" s="323">
        <f t="shared" si="58"/>
        <v>4.9211320923537964E-3</v>
      </c>
      <c r="L93" s="323">
        <f t="shared" si="59"/>
        <v>2.5786992014550014E-3</v>
      </c>
      <c r="M93" s="399">
        <f t="shared" si="60"/>
        <v>2.9804256178498573E-3</v>
      </c>
      <c r="N93" s="394">
        <f t="shared" si="84"/>
        <v>-0.80739715959447478</v>
      </c>
      <c r="O93" s="395">
        <f t="shared" si="85"/>
        <v>-0.53677270953564304</v>
      </c>
      <c r="P93" s="386">
        <f t="shared" si="86"/>
        <v>-0.66862204060999231</v>
      </c>
      <c r="R93" s="401">
        <v>94.626000000000005</v>
      </c>
      <c r="S93" s="369">
        <v>100.893</v>
      </c>
      <c r="T93" s="374">
        <v>195.51900000000001</v>
      </c>
      <c r="U93" s="19">
        <v>20.73</v>
      </c>
      <c r="V93" s="119">
        <v>54.512</v>
      </c>
      <c r="W93" s="375">
        <v>75.242000000000004</v>
      </c>
      <c r="X93" s="345">
        <f t="shared" si="62"/>
        <v>1.9979181754264476E-2</v>
      </c>
      <c r="Y93" s="323">
        <f t="shared" si="63"/>
        <v>4.4725641020753378E-3</v>
      </c>
      <c r="Z93" s="399">
        <f t="shared" si="64"/>
        <v>7.163329398586841E-3</v>
      </c>
      <c r="AA93" s="323">
        <f t="shared" si="65"/>
        <v>4.3185448691187194E-3</v>
      </c>
      <c r="AB93" s="323">
        <f t="shared" si="66"/>
        <v>2.3875646564571178E-3</v>
      </c>
      <c r="AC93" s="399">
        <f t="shared" si="67"/>
        <v>2.7230160140136782E-3</v>
      </c>
      <c r="AE93" s="394">
        <f t="shared" si="87"/>
        <v>-0.78092701794432817</v>
      </c>
      <c r="AF93" s="395">
        <f t="shared" si="88"/>
        <v>-0.45970483581616167</v>
      </c>
      <c r="AG93" s="386">
        <f t="shared" si="89"/>
        <v>-0.61516783535104003</v>
      </c>
      <c r="AI93" s="27">
        <f t="shared" si="90"/>
        <v>2.0454810747714056</v>
      </c>
      <c r="AJ93" s="28">
        <f t="shared" si="91"/>
        <v>2.0721077817255757</v>
      </c>
      <c r="AK93" s="402">
        <f t="shared" si="92"/>
        <v>2.0591351419664674</v>
      </c>
      <c r="AL93" s="28">
        <f t="shared" si="93"/>
        <v>2.3265993265993266</v>
      </c>
      <c r="AM93" s="28">
        <f t="shared" si="94"/>
        <v>2.4168477056085127</v>
      </c>
      <c r="AN93" s="402">
        <f t="shared" si="95"/>
        <v>2.3912919116478628</v>
      </c>
      <c r="AO93" s="384">
        <f t="shared" si="96"/>
        <v>0.13743380728141791</v>
      </c>
      <c r="AP93" s="385">
        <f t="shared" si="97"/>
        <v>0.16637161779096749</v>
      </c>
      <c r="AQ93" s="386">
        <f t="shared" si="98"/>
        <v>0.16130887327977259</v>
      </c>
    </row>
    <row r="94" spans="1:43" ht="19.5" customHeight="1">
      <c r="A94" s="8" t="s">
        <v>225</v>
      </c>
      <c r="B94" s="19"/>
      <c r="C94" s="371"/>
      <c r="D94" s="375"/>
      <c r="E94" s="19">
        <v>18.02</v>
      </c>
      <c r="F94" s="369">
        <v>277.27999999999997</v>
      </c>
      <c r="G94" s="377">
        <v>295.29999999999995</v>
      </c>
      <c r="H94" s="345">
        <f t="shared" si="55"/>
        <v>0</v>
      </c>
      <c r="I94" s="323">
        <f t="shared" si="56"/>
        <v>0</v>
      </c>
      <c r="J94" s="399">
        <f t="shared" si="57"/>
        <v>0</v>
      </c>
      <c r="K94" s="323">
        <f t="shared" si="58"/>
        <v>9.9527273068704143E-4</v>
      </c>
      <c r="L94" s="323">
        <f t="shared" si="59"/>
        <v>3.1701250923495575E-3</v>
      </c>
      <c r="M94" s="399">
        <f t="shared" si="60"/>
        <v>2.7971386777405453E-3</v>
      </c>
      <c r="N94" s="394"/>
      <c r="O94" s="395"/>
      <c r="P94" s="386"/>
      <c r="R94" s="401"/>
      <c r="S94" s="369"/>
      <c r="T94" s="374"/>
      <c r="U94" s="19">
        <v>6.899</v>
      </c>
      <c r="V94" s="119">
        <v>61.002000000000002</v>
      </c>
      <c r="W94" s="375">
        <v>67.900999999999996</v>
      </c>
      <c r="X94" s="345">
        <f t="shared" si="62"/>
        <v>0</v>
      </c>
      <c r="Y94" s="323">
        <f t="shared" si="63"/>
        <v>0</v>
      </c>
      <c r="Z94" s="399">
        <f t="shared" si="64"/>
        <v>0</v>
      </c>
      <c r="AA94" s="323">
        <f t="shared" si="65"/>
        <v>1.4372233985552362E-3</v>
      </c>
      <c r="AB94" s="323">
        <f t="shared" si="66"/>
        <v>2.6718194007410681E-3</v>
      </c>
      <c r="AC94" s="399">
        <f t="shared" si="67"/>
        <v>2.45734444017361E-3</v>
      </c>
      <c r="AE94" s="394"/>
      <c r="AF94" s="395"/>
      <c r="AG94" s="386"/>
      <c r="AI94" s="27"/>
      <c r="AJ94" s="28"/>
      <c r="AK94" s="402"/>
      <c r="AL94" s="28">
        <f t="shared" si="93"/>
        <v>3.828523862375139</v>
      </c>
      <c r="AM94" s="28">
        <f t="shared" si="94"/>
        <v>2.2000144258511254</v>
      </c>
      <c r="AN94" s="402">
        <f t="shared" si="95"/>
        <v>2.2993904503894349</v>
      </c>
      <c r="AO94" s="384"/>
      <c r="AP94" s="385"/>
      <c r="AQ94" s="386"/>
    </row>
    <row r="95" spans="1:43" ht="19.5" customHeight="1">
      <c r="A95" s="8" t="s">
        <v>223</v>
      </c>
      <c r="B95" s="19">
        <v>24.839999999999996</v>
      </c>
      <c r="C95" s="371">
        <v>729.2</v>
      </c>
      <c r="D95" s="375">
        <v>754.04000000000008</v>
      </c>
      <c r="E95" s="19">
        <v>20.57</v>
      </c>
      <c r="F95" s="369">
        <v>209.61</v>
      </c>
      <c r="G95" s="377">
        <v>230.18</v>
      </c>
      <c r="H95" s="345">
        <f t="shared" si="55"/>
        <v>1.4228735515645591E-3</v>
      </c>
      <c r="I95" s="323">
        <f t="shared" si="56"/>
        <v>8.5264779764418087E-3</v>
      </c>
      <c r="J95" s="399">
        <f t="shared" si="57"/>
        <v>7.3222368810246284E-3</v>
      </c>
      <c r="K95" s="323">
        <f t="shared" si="58"/>
        <v>1.1361132114446418E-3</v>
      </c>
      <c r="L95" s="323">
        <f t="shared" si="59"/>
        <v>2.3964581672222696E-3</v>
      </c>
      <c r="M95" s="399">
        <f t="shared" si="60"/>
        <v>2.1803094508713811E-3</v>
      </c>
      <c r="N95" s="394">
        <f t="shared" si="84"/>
        <v>-0.17190016103059569</v>
      </c>
      <c r="O95" s="395">
        <f t="shared" si="85"/>
        <v>-0.71254799780581457</v>
      </c>
      <c r="P95" s="386">
        <f t="shared" si="86"/>
        <v>-0.69473767969868983</v>
      </c>
      <c r="R95" s="401">
        <v>9.1429999999999989</v>
      </c>
      <c r="S95" s="369">
        <v>165.33</v>
      </c>
      <c r="T95" s="374">
        <v>174.47300000000001</v>
      </c>
      <c r="U95" s="19">
        <v>7.4740000000000002</v>
      </c>
      <c r="V95" s="119">
        <v>58.489999999999995</v>
      </c>
      <c r="W95" s="375">
        <v>65.963999999999999</v>
      </c>
      <c r="X95" s="345">
        <f t="shared" si="62"/>
        <v>1.9304383444216184E-3</v>
      </c>
      <c r="Y95" s="323">
        <f t="shared" si="63"/>
        <v>7.3290418859198909E-3</v>
      </c>
      <c r="Z95" s="399">
        <f t="shared" si="64"/>
        <v>6.3922563544189671E-3</v>
      </c>
      <c r="AA95" s="323">
        <f t="shared" si="65"/>
        <v>1.5570093753880033E-3</v>
      </c>
      <c r="AB95" s="323">
        <f t="shared" si="66"/>
        <v>2.5617966091168332E-3</v>
      </c>
      <c r="AC95" s="399">
        <f t="shared" si="67"/>
        <v>2.3872442033491701E-3</v>
      </c>
      <c r="AE95" s="394">
        <f t="shared" si="87"/>
        <v>-0.18254402274964443</v>
      </c>
      <c r="AF95" s="395">
        <f t="shared" si="88"/>
        <v>-0.64622270610294563</v>
      </c>
      <c r="AG95" s="386">
        <f t="shared" si="89"/>
        <v>-0.62192430920543584</v>
      </c>
      <c r="AI95" s="27">
        <f t="shared" si="90"/>
        <v>3.6807568438003226</v>
      </c>
      <c r="AJ95" s="28">
        <f t="shared" si="91"/>
        <v>2.2672792100932528</v>
      </c>
      <c r="AK95" s="402">
        <f t="shared" si="92"/>
        <v>2.3138427669619648</v>
      </c>
      <c r="AL95" s="28">
        <f t="shared" si="93"/>
        <v>3.6334467671366069</v>
      </c>
      <c r="AM95" s="28">
        <f t="shared" si="94"/>
        <v>2.7904203043747913</v>
      </c>
      <c r="AN95" s="402">
        <f t="shared" si="95"/>
        <v>2.8657572334694588</v>
      </c>
      <c r="AO95" s="384">
        <f t="shared" si="96"/>
        <v>-1.285335561989172E-2</v>
      </c>
      <c r="AP95" s="385">
        <f t="shared" si="97"/>
        <v>0.23073518777602239</v>
      </c>
      <c r="AQ95" s="386">
        <f t="shared" si="98"/>
        <v>0.23852721299301943</v>
      </c>
    </row>
    <row r="96" spans="1:43" ht="19.5" customHeight="1" thickBot="1">
      <c r="A96" s="8" t="s">
        <v>17</v>
      </c>
      <c r="B96" s="19">
        <f t="shared" ref="B96:G96" si="99">B97-SUM(B69:B95)</f>
        <v>182.31999999999971</v>
      </c>
      <c r="C96" s="371">
        <f t="shared" si="99"/>
        <v>2379.0999999999622</v>
      </c>
      <c r="D96" s="376">
        <f t="shared" si="99"/>
        <v>2561.41999999994</v>
      </c>
      <c r="E96" s="21">
        <f t="shared" si="99"/>
        <v>399.86999999999534</v>
      </c>
      <c r="F96" s="119">
        <f t="shared" si="99"/>
        <v>1597.4699999999866</v>
      </c>
      <c r="G96" s="375">
        <f t="shared" si="99"/>
        <v>1997.3399999999674</v>
      </c>
      <c r="H96" s="345">
        <f t="shared" si="55"/>
        <v>1.0443571091837764E-2</v>
      </c>
      <c r="I96" s="323">
        <f t="shared" si="56"/>
        <v>2.7818628296424005E-2</v>
      </c>
      <c r="J96" s="399">
        <f t="shared" si="57"/>
        <v>2.4873115473706516E-2</v>
      </c>
      <c r="K96" s="323">
        <f t="shared" si="58"/>
        <v>2.20854443296239E-2</v>
      </c>
      <c r="L96" s="323">
        <f t="shared" si="59"/>
        <v>1.8263775718680056E-2</v>
      </c>
      <c r="M96" s="399">
        <f t="shared" si="60"/>
        <v>1.8919190540461261E-2</v>
      </c>
      <c r="N96" s="396">
        <f t="shared" si="61"/>
        <v>1.1932316805616279</v>
      </c>
      <c r="O96" s="397">
        <f t="shared" si="61"/>
        <v>-0.32854020427892394</v>
      </c>
      <c r="P96" s="388">
        <f t="shared" si="61"/>
        <v>-0.22022159583355555</v>
      </c>
      <c r="R96" s="19">
        <f t="shared" ref="R96:W96" si="100">R97-SUM(R69:R95)</f>
        <v>68.156999999997424</v>
      </c>
      <c r="S96" s="119">
        <f t="shared" si="100"/>
        <v>697.42400000000634</v>
      </c>
      <c r="T96" s="375">
        <f t="shared" si="100"/>
        <v>765.58099999999467</v>
      </c>
      <c r="U96" s="119">
        <f t="shared" si="100"/>
        <v>102.62899999999809</v>
      </c>
      <c r="V96" s="123">
        <f t="shared" si="100"/>
        <v>480.86000000000058</v>
      </c>
      <c r="W96" s="376">
        <f t="shared" si="100"/>
        <v>583.4890000000014</v>
      </c>
      <c r="X96" s="345">
        <f t="shared" si="62"/>
        <v>1.439055958008742E-2</v>
      </c>
      <c r="Y96" s="323">
        <f t="shared" si="63"/>
        <v>3.0916649780716388E-2</v>
      </c>
      <c r="Z96" s="399">
        <f t="shared" si="64"/>
        <v>2.8048981860072288E-2</v>
      </c>
      <c r="AA96" s="323">
        <f t="shared" si="65"/>
        <v>2.1380026115425797E-2</v>
      </c>
      <c r="AB96" s="323">
        <f t="shared" si="66"/>
        <v>2.1061130406221953E-2</v>
      </c>
      <c r="AC96" s="399">
        <f t="shared" si="67"/>
        <v>2.1116529212419008E-2</v>
      </c>
      <c r="AE96" s="396">
        <f t="shared" si="68"/>
        <v>0.50577343486365256</v>
      </c>
      <c r="AF96" s="397">
        <f t="shared" si="68"/>
        <v>-0.31051985592695946</v>
      </c>
      <c r="AG96" s="388">
        <f t="shared" si="68"/>
        <v>-0.23784811796530289</v>
      </c>
      <c r="AI96" s="27">
        <f t="shared" si="69"/>
        <v>3.7383172444053061</v>
      </c>
      <c r="AJ96" s="28">
        <f t="shared" si="69"/>
        <v>2.931461477029202</v>
      </c>
      <c r="AK96" s="402">
        <f t="shared" si="69"/>
        <v>2.9888928797308232</v>
      </c>
      <c r="AL96" s="28">
        <f t="shared" si="69"/>
        <v>2.5665591317177903</v>
      </c>
      <c r="AM96" s="28">
        <f t="shared" si="69"/>
        <v>3.0101347756139685</v>
      </c>
      <c r="AN96" s="402">
        <f t="shared" si="69"/>
        <v>2.9213303693913453</v>
      </c>
      <c r="AO96" s="387">
        <f t="shared" si="83"/>
        <v>-0.31344533812403069</v>
      </c>
      <c r="AP96" s="385">
        <f t="shared" si="83"/>
        <v>2.6837568632999898E-2</v>
      </c>
      <c r="AQ96" s="386">
        <f t="shared" si="83"/>
        <v>-2.2604527180499868E-2</v>
      </c>
    </row>
    <row r="97" spans="1:43" ht="25.5" customHeight="1" thickBot="1">
      <c r="A97" s="12" t="s">
        <v>18</v>
      </c>
      <c r="B97" s="17">
        <v>17457.63</v>
      </c>
      <c r="C97" s="372">
        <v>85521.829999999958</v>
      </c>
      <c r="D97" s="18">
        <v>102979.45999999995</v>
      </c>
      <c r="E97" s="17">
        <v>18105.590000000007</v>
      </c>
      <c r="F97" s="373">
        <v>87466.58</v>
      </c>
      <c r="G97" s="378">
        <v>105572.16999999995</v>
      </c>
      <c r="H97" s="334">
        <f t="shared" ref="H97:M97" si="101">SUM(H69:H96)</f>
        <v>1</v>
      </c>
      <c r="I97" s="338">
        <f t="shared" si="101"/>
        <v>1</v>
      </c>
      <c r="J97" s="335">
        <f t="shared" si="101"/>
        <v>0.99999999999999989</v>
      </c>
      <c r="K97" s="338">
        <f t="shared" si="101"/>
        <v>0.99999999999999944</v>
      </c>
      <c r="L97" s="338">
        <f t="shared" si="101"/>
        <v>1</v>
      </c>
      <c r="M97" s="335">
        <f t="shared" si="101"/>
        <v>1</v>
      </c>
      <c r="N97" s="389">
        <f t="shared" si="61"/>
        <v>3.7116149213839815E-2</v>
      </c>
      <c r="O97" s="390">
        <f t="shared" si="61"/>
        <v>2.2739808070057019E-2</v>
      </c>
      <c r="P97" s="391">
        <f t="shared" si="61"/>
        <v>2.5176962473875932E-2</v>
      </c>
      <c r="R97" s="17">
        <v>4736.2299999999987</v>
      </c>
      <c r="S97" s="372">
        <v>22558.201000000005</v>
      </c>
      <c r="T97" s="18">
        <v>27294.430999999997</v>
      </c>
      <c r="U97" s="17">
        <v>4800.2279999999973</v>
      </c>
      <c r="V97" s="373">
        <v>22831.633000000002</v>
      </c>
      <c r="W97" s="378">
        <v>27631.860999999997</v>
      </c>
      <c r="X97" s="334">
        <f t="shared" ref="X97:AC97" si="102">SUM(X69:X96)</f>
        <v>0.99999999999999978</v>
      </c>
      <c r="Y97" s="338">
        <f t="shared" si="102"/>
        <v>1.0000000000000002</v>
      </c>
      <c r="Z97" s="335">
        <f t="shared" si="102"/>
        <v>1</v>
      </c>
      <c r="AA97" s="338">
        <f t="shared" si="102"/>
        <v>1.0000000000000004</v>
      </c>
      <c r="AB97" s="338">
        <f t="shared" si="102"/>
        <v>1.0000000000000002</v>
      </c>
      <c r="AC97" s="335">
        <f t="shared" si="102"/>
        <v>1.0000000000000002</v>
      </c>
      <c r="AE97" s="389">
        <f t="shared" si="68"/>
        <v>1.35124349957664E-2</v>
      </c>
      <c r="AF97" s="390">
        <f t="shared" si="68"/>
        <v>1.212117934404419E-2</v>
      </c>
      <c r="AG97" s="391">
        <f t="shared" si="68"/>
        <v>1.2362595138913147E-2</v>
      </c>
      <c r="AI97" s="403">
        <f t="shared" si="69"/>
        <v>2.7129856687305196</v>
      </c>
      <c r="AJ97" s="404">
        <f t="shared" si="69"/>
        <v>2.6377126167669722</v>
      </c>
      <c r="AK97" s="405">
        <f t="shared" si="69"/>
        <v>2.6504733079781162</v>
      </c>
      <c r="AL97" s="404">
        <f t="shared" si="69"/>
        <v>2.6512408598670327</v>
      </c>
      <c r="AM97" s="404">
        <f t="shared" si="69"/>
        <v>2.6103264812686171</v>
      </c>
      <c r="AN97" s="405">
        <f t="shared" si="69"/>
        <v>2.6173432827988674</v>
      </c>
      <c r="AO97" s="389">
        <f t="shared" si="83"/>
        <v>-2.2758988215510541E-2</v>
      </c>
      <c r="AP97" s="390">
        <f t="shared" si="83"/>
        <v>-1.0382531942362291E-2</v>
      </c>
      <c r="AQ97" s="391">
        <f t="shared" si="83"/>
        <v>-1.2499663769306795E-2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0A5AD1-BCDF-49AF-963D-8179B19A8A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E25D02AF-65C2-4831-B77E-0A35C08089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9" id="{F45E0B0B-C6F1-4BEC-8A81-A80700A60EB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31573C97-BAF6-488E-A689-A817F18E4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AF5C932E-AE0E-4B67-A1C3-594331AB2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1" id="{5BA6AC64-B4CE-45D1-A2B7-56CE70B994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B8CA9DB-AD21-4DB3-9CBF-1699782AC7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FC84AEBD-81B4-4933-8F81-3AF535C966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83" id="{7BBE5C0A-C52C-4992-96AC-DEBE4D196C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7FC3AD2C-C717-452B-B27E-CED4879A6A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60E298AE-5501-4F96-A909-F89452003B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85" id="{C49E117B-68FE-4243-8E94-530AAF9C4E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topLeftCell="A4" workbookViewId="0">
      <selection activeCell="A19" sqref="A19"/>
    </sheetView>
  </sheetViews>
  <sheetFormatPr defaultRowHeight="15"/>
  <cols>
    <col min="1" max="1" width="152.5703125" customWidth="1"/>
  </cols>
  <sheetData>
    <row r="1" spans="1:1" ht="18.75">
      <c r="A1" s="7" t="s">
        <v>27</v>
      </c>
    </row>
    <row r="3" spans="1:1" ht="46.5" customHeight="1">
      <c r="A3" s="6" t="s">
        <v>28</v>
      </c>
    </row>
    <row r="5" spans="1:1">
      <c r="A5" t="s">
        <v>32</v>
      </c>
    </row>
    <row r="7" spans="1:1">
      <c r="A7" t="s">
        <v>126</v>
      </c>
    </row>
    <row r="9" spans="1:1">
      <c r="A9" t="s">
        <v>94</v>
      </c>
    </row>
    <row r="11" spans="1:1">
      <c r="A11" t="s">
        <v>101</v>
      </c>
    </row>
    <row r="13" spans="1:1">
      <c r="A13" t="s">
        <v>107</v>
      </c>
    </row>
    <row r="15" spans="1:1">
      <c r="A15" t="s">
        <v>106</v>
      </c>
    </row>
    <row r="17" spans="1:1">
      <c r="A17" t="s">
        <v>121</v>
      </c>
    </row>
    <row r="19" spans="1:1">
      <c r="A19" t="s">
        <v>122</v>
      </c>
    </row>
    <row r="21" spans="1:1">
      <c r="A21" t="s">
        <v>123</v>
      </c>
    </row>
    <row r="23" spans="1:1">
      <c r="A23" t="s">
        <v>124</v>
      </c>
    </row>
    <row r="25" spans="1:1">
      <c r="A25" t="s">
        <v>127</v>
      </c>
    </row>
    <row r="27" spans="1:1">
      <c r="A27" t="s">
        <v>170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BAB-1FC7-44BF-BD14-A9B0007214E6}">
  <sheetPr>
    <pageSetUpPr fitToPage="1"/>
  </sheetPr>
  <dimension ref="A1:AG57"/>
  <sheetViews>
    <sheetView showGridLines="0" topLeftCell="A37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151</v>
      </c>
      <c r="B1" s="4"/>
    </row>
    <row r="3" spans="1:33">
      <c r="A3" s="1" t="s">
        <v>134</v>
      </c>
    </row>
    <row r="4" spans="1:33" ht="15.75" thickBot="1"/>
    <row r="5" spans="1:33" ht="15.75" customHeight="1">
      <c r="A5" s="457" t="s">
        <v>16</v>
      </c>
      <c r="B5" s="445"/>
      <c r="C5" s="445"/>
      <c r="D5" s="445"/>
      <c r="E5" s="431" t="s">
        <v>40</v>
      </c>
      <c r="F5" s="493"/>
      <c r="G5" s="493"/>
      <c r="H5" s="493"/>
      <c r="I5" s="493"/>
      <c r="J5" s="432"/>
      <c r="L5" s="494" t="s">
        <v>130</v>
      </c>
      <c r="M5" s="493"/>
      <c r="N5" s="493"/>
      <c r="O5" s="493"/>
      <c r="P5" s="493"/>
      <c r="Q5" s="432"/>
      <c r="S5" s="487" t="s">
        <v>156</v>
      </c>
      <c r="T5" s="487"/>
      <c r="U5" s="487"/>
    </row>
    <row r="6" spans="1:33" ht="15.75" customHeight="1">
      <c r="A6" s="471"/>
      <c r="B6" s="446"/>
      <c r="C6" s="446"/>
      <c r="D6" s="446"/>
      <c r="E6" s="495">
        <v>2025</v>
      </c>
      <c r="F6" s="489"/>
      <c r="G6" s="490"/>
      <c r="H6" s="496">
        <v>2026</v>
      </c>
      <c r="I6" s="497"/>
      <c r="J6" s="498"/>
      <c r="L6" s="488">
        <f>E6</f>
        <v>2025</v>
      </c>
      <c r="M6" s="489"/>
      <c r="N6" s="490"/>
      <c r="O6" s="495">
        <f>H6</f>
        <v>2026</v>
      </c>
      <c r="P6" s="489"/>
      <c r="Q6" s="499"/>
      <c r="S6" s="491" t="s">
        <v>129</v>
      </c>
      <c r="T6" s="492" t="s">
        <v>128</v>
      </c>
      <c r="U6" s="446" t="s">
        <v>12</v>
      </c>
    </row>
    <row r="7" spans="1:33" ht="19.5" customHeight="1" thickBot="1">
      <c r="A7" s="458"/>
      <c r="B7" s="481"/>
      <c r="C7" s="481"/>
      <c r="D7" s="48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48"/>
      <c r="T7" s="436"/>
      <c r="U7" s="481"/>
    </row>
    <row r="8" spans="1:33" ht="24" customHeight="1" thickBot="1">
      <c r="A8" s="12" t="s">
        <v>20</v>
      </c>
      <c r="B8" s="13"/>
      <c r="C8" s="13"/>
      <c r="D8" s="13"/>
      <c r="E8" s="17">
        <v>29320.07</v>
      </c>
      <c r="F8" s="340">
        <v>101905.15</v>
      </c>
      <c r="G8" s="162">
        <v>131225.21999999997</v>
      </c>
      <c r="H8" s="17">
        <v>30193.18</v>
      </c>
      <c r="I8" s="340">
        <v>58035.399999999994</v>
      </c>
      <c r="J8" s="18">
        <v>88228.579999999987</v>
      </c>
      <c r="L8" s="334">
        <f t="shared" ref="L8:Q8" si="0">E8/E16</f>
        <v>0.66039703912189929</v>
      </c>
      <c r="M8" s="343">
        <f t="shared" si="0"/>
        <v>0.37534480528968545</v>
      </c>
      <c r="N8" s="338">
        <f t="shared" si="0"/>
        <v>0.41540762253744573</v>
      </c>
      <c r="O8" s="334">
        <f t="shared" si="0"/>
        <v>0.70612191633324883</v>
      </c>
      <c r="P8" s="343">
        <f t="shared" si="0"/>
        <v>0.26701219667053011</v>
      </c>
      <c r="Q8" s="335">
        <f t="shared" si="0"/>
        <v>0.33919682067160128</v>
      </c>
      <c r="S8" s="325">
        <f t="shared" ref="S8:U19" si="1">(H8-E8)/E8</f>
        <v>2.9778578291252394E-2</v>
      </c>
      <c r="T8" s="329">
        <f t="shared" si="1"/>
        <v>-0.43049590722353093</v>
      </c>
      <c r="U8" s="164">
        <f t="shared" si="1"/>
        <v>-0.32765530894137568</v>
      </c>
    </row>
    <row r="9" spans="1:33" s="3" customFormat="1" ht="24" customHeight="1">
      <c r="A9" s="46"/>
      <c r="B9" s="177" t="s">
        <v>33</v>
      </c>
      <c r="C9" s="177"/>
      <c r="D9" s="178"/>
      <c r="E9" s="39">
        <v>8160.2499999999982</v>
      </c>
      <c r="F9" s="153">
        <v>26026.26999999999</v>
      </c>
      <c r="G9" s="112">
        <v>34186.51999999999</v>
      </c>
      <c r="H9" s="39">
        <v>11098.580000000002</v>
      </c>
      <c r="I9" s="153">
        <v>21258.989999999994</v>
      </c>
      <c r="J9" s="20">
        <v>32357.569999999996</v>
      </c>
      <c r="K9"/>
      <c r="L9" s="345">
        <f t="shared" ref="L9:Q9" si="2">E9/E8</f>
        <v>0.27831618410187964</v>
      </c>
      <c r="M9" s="346">
        <f t="shared" si="2"/>
        <v>0.25539700397869969</v>
      </c>
      <c r="N9" s="347">
        <f t="shared" si="2"/>
        <v>0.26051790959085452</v>
      </c>
      <c r="O9" s="345">
        <f t="shared" si="2"/>
        <v>0.36758566007290394</v>
      </c>
      <c r="P9" s="346">
        <f t="shared" si="2"/>
        <v>0.3663107344827467</v>
      </c>
      <c r="Q9" s="347">
        <f t="shared" si="2"/>
        <v>0.3667470336709488</v>
      </c>
      <c r="R9"/>
      <c r="S9" s="326">
        <f t="shared" si="1"/>
        <v>0.36007842896970121</v>
      </c>
      <c r="T9" s="330">
        <f t="shared" si="1"/>
        <v>-0.18317184905866254</v>
      </c>
      <c r="U9" s="209">
        <f t="shared" si="1"/>
        <v>-5.3499156977662367E-2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3257.639999999999</v>
      </c>
      <c r="F10" s="154">
        <v>19766.080000000009</v>
      </c>
      <c r="G10" s="119">
        <v>23023.720000000008</v>
      </c>
      <c r="H10" s="19">
        <v>5286.4299999999985</v>
      </c>
      <c r="I10" s="154">
        <v>16526.879999999997</v>
      </c>
      <c r="J10" s="20">
        <v>21813.309999999998</v>
      </c>
      <c r="L10" s="345">
        <f t="shared" ref="L10:Q10" si="3">E10/E8</f>
        <v>0.11110614674521578</v>
      </c>
      <c r="M10" s="346">
        <f t="shared" si="3"/>
        <v>0.19396546690721725</v>
      </c>
      <c r="N10" s="347">
        <f t="shared" si="3"/>
        <v>0.17545194437471709</v>
      </c>
      <c r="O10" s="345">
        <f t="shared" si="3"/>
        <v>0.17508689048321502</v>
      </c>
      <c r="P10" s="346">
        <f t="shared" si="3"/>
        <v>0.28477239753667588</v>
      </c>
      <c r="Q10" s="347">
        <f t="shared" si="3"/>
        <v>0.24723632636952789</v>
      </c>
      <c r="S10" s="326">
        <f t="shared" si="1"/>
        <v>0.62277906705467767</v>
      </c>
      <c r="T10" s="330">
        <f t="shared" si="1"/>
        <v>-0.16387670190548709</v>
      </c>
      <c r="U10" s="209">
        <f t="shared" si="1"/>
        <v>-5.2572303693756282E-2</v>
      </c>
    </row>
    <row r="11" spans="1:33" ht="24" customHeight="1" thickBot="1">
      <c r="A11" s="8"/>
      <c r="B11" t="s">
        <v>36</v>
      </c>
      <c r="E11" s="19">
        <v>17902.18</v>
      </c>
      <c r="F11" s="154">
        <v>56112.799999999988</v>
      </c>
      <c r="G11" s="119">
        <v>74014.979999999981</v>
      </c>
      <c r="H11" s="19">
        <v>13808.169999999998</v>
      </c>
      <c r="I11" s="154">
        <v>20249.530000000002</v>
      </c>
      <c r="J11" s="20">
        <v>34057.699999999997</v>
      </c>
      <c r="L11" s="345">
        <f t="shared" ref="L11:Q11" si="4">E11/E8</f>
        <v>0.61057766915290446</v>
      </c>
      <c r="M11" s="346">
        <f t="shared" si="4"/>
        <v>0.55063752911408292</v>
      </c>
      <c r="N11" s="347">
        <f t="shared" si="4"/>
        <v>0.56403014603442847</v>
      </c>
      <c r="O11" s="345">
        <f t="shared" si="4"/>
        <v>0.45732744944388098</v>
      </c>
      <c r="P11" s="346">
        <f t="shared" si="4"/>
        <v>0.34891686798057747</v>
      </c>
      <c r="Q11" s="347">
        <f t="shared" si="4"/>
        <v>0.38601663995952334</v>
      </c>
      <c r="S11" s="326">
        <f t="shared" si="1"/>
        <v>-0.22868779109583312</v>
      </c>
      <c r="T11" s="330">
        <f t="shared" si="1"/>
        <v>-0.63912814901412862</v>
      </c>
      <c r="U11" s="209">
        <f t="shared" si="1"/>
        <v>-0.5398539592931052</v>
      </c>
    </row>
    <row r="12" spans="1:33" ht="24" customHeight="1" thickBot="1">
      <c r="A12" s="12" t="s">
        <v>21</v>
      </c>
      <c r="B12" s="13"/>
      <c r="C12" s="13"/>
      <c r="D12" s="13"/>
      <c r="E12" s="17">
        <v>15077.570000000005</v>
      </c>
      <c r="F12" s="340">
        <v>169592.28</v>
      </c>
      <c r="G12" s="162">
        <v>184669.85</v>
      </c>
      <c r="H12" s="17">
        <v>12565.98</v>
      </c>
      <c r="I12" s="340">
        <v>159315.71999999997</v>
      </c>
      <c r="J12" s="18">
        <v>171881.69999999998</v>
      </c>
      <c r="L12" s="334">
        <f t="shared" ref="L12:Q12" si="5">E12/E16</f>
        <v>0.33960296087810082</v>
      </c>
      <c r="M12" s="343">
        <f t="shared" si="5"/>
        <v>0.62465519471031461</v>
      </c>
      <c r="N12" s="335">
        <f t="shared" si="5"/>
        <v>0.58459237746255432</v>
      </c>
      <c r="O12" s="334">
        <f t="shared" si="5"/>
        <v>0.29387808366675111</v>
      </c>
      <c r="P12" s="343">
        <f t="shared" si="5"/>
        <v>0.73298780332946978</v>
      </c>
      <c r="Q12" s="335">
        <f t="shared" si="5"/>
        <v>0.66080317932839872</v>
      </c>
      <c r="S12" s="327">
        <f t="shared" si="1"/>
        <v>-0.16657790346853005</v>
      </c>
      <c r="T12" s="331">
        <f t="shared" si="1"/>
        <v>-6.0595682775183082E-2</v>
      </c>
      <c r="U12" s="328">
        <f t="shared" si="1"/>
        <v>-6.9248716019426143E-2</v>
      </c>
    </row>
    <row r="13" spans="1:33" s="3" customFormat="1" ht="24" customHeight="1">
      <c r="A13" s="46"/>
      <c r="B13" s="3" t="s">
        <v>33</v>
      </c>
      <c r="E13" s="31">
        <v>9720.0100000000057</v>
      </c>
      <c r="F13" s="341">
        <v>65377.779999999984</v>
      </c>
      <c r="G13" s="357">
        <v>75097.789999999994</v>
      </c>
      <c r="H13" s="31">
        <v>8383.69</v>
      </c>
      <c r="I13" s="341">
        <v>49677.399999999994</v>
      </c>
      <c r="J13" s="355">
        <v>58061.09</v>
      </c>
      <c r="K13"/>
      <c r="L13" s="336">
        <f>E13/G13</f>
        <v>0.12943137208165523</v>
      </c>
      <c r="M13" s="344">
        <f>F13/G13</f>
        <v>0.87056862791834477</v>
      </c>
      <c r="N13" s="337">
        <f>G13/$G$12</f>
        <v>0.40665972274304651</v>
      </c>
      <c r="O13" s="336">
        <f>H13/J13</f>
        <v>0.14439429228765771</v>
      </c>
      <c r="P13" s="344">
        <f>I13/J13</f>
        <v>0.85560570771234223</v>
      </c>
      <c r="Q13" s="337">
        <f>J13/J12</f>
        <v>0.3377968102479787</v>
      </c>
      <c r="R13"/>
      <c r="S13" s="326">
        <f t="shared" si="1"/>
        <v>-0.13748134003977408</v>
      </c>
      <c r="T13" s="330">
        <f t="shared" si="1"/>
        <v>-0.24014856423696238</v>
      </c>
      <c r="U13" s="209">
        <f t="shared" si="1"/>
        <v>-0.2268602045413054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1996.96</v>
      </c>
      <c r="F14" s="154">
        <v>25071.919999999991</v>
      </c>
      <c r="G14" s="119">
        <v>27068.87999999999</v>
      </c>
      <c r="H14" s="19">
        <v>1959.7899999999997</v>
      </c>
      <c r="I14" s="154">
        <v>26058.839999999993</v>
      </c>
      <c r="J14" s="20">
        <v>28018.629999999994</v>
      </c>
      <c r="L14" s="345">
        <f>E14/G14</f>
        <v>7.3773277653157457E-2</v>
      </c>
      <c r="M14" s="346">
        <f>F14/G14</f>
        <v>0.92622672234684256</v>
      </c>
      <c r="N14" s="410">
        <f t="shared" ref="N14:N15" si="6">G14/$G$12</f>
        <v>0.14657985588876576</v>
      </c>
      <c r="O14" s="345">
        <f>H14/J14</f>
        <v>6.9945960955264411E-2</v>
      </c>
      <c r="P14" s="346">
        <f>I14/J14</f>
        <v>0.93005403904473549</v>
      </c>
      <c r="Q14" s="347">
        <f>J14/J12</f>
        <v>0.16301112916616484</v>
      </c>
      <c r="S14" s="326">
        <f t="shared" si="1"/>
        <v>-1.8613292204150457E-2</v>
      </c>
      <c r="T14" s="330">
        <f t="shared" si="1"/>
        <v>3.9363558913717109E-2</v>
      </c>
      <c r="U14" s="209">
        <f t="shared" si="1"/>
        <v>3.5086416578742972E-2</v>
      </c>
    </row>
    <row r="15" spans="1:33" ht="24" customHeight="1" thickBot="1">
      <c r="A15" s="8"/>
      <c r="B15" t="s">
        <v>36</v>
      </c>
      <c r="E15" s="19">
        <v>3360.6</v>
      </c>
      <c r="F15" s="154">
        <v>79142.580000000016</v>
      </c>
      <c r="G15" s="119">
        <v>82503.180000000022</v>
      </c>
      <c r="H15" s="19">
        <v>2222.4999999999995</v>
      </c>
      <c r="I15" s="154">
        <v>83579.48</v>
      </c>
      <c r="J15" s="20">
        <v>85801.98</v>
      </c>
      <c r="L15" s="348">
        <f>E15/G15</f>
        <v>4.0732975383494296E-2</v>
      </c>
      <c r="M15" s="349">
        <f>F15/G15</f>
        <v>0.95926702461650559</v>
      </c>
      <c r="N15" s="347">
        <f t="shared" si="6"/>
        <v>0.44676042136818772</v>
      </c>
      <c r="O15" s="348">
        <f>H15/J15</f>
        <v>2.5902665649440718E-2</v>
      </c>
      <c r="P15" s="349">
        <f>I15/J15</f>
        <v>0.97409733435055923</v>
      </c>
      <c r="Q15" s="350">
        <f>J15/J12</f>
        <v>0.49919206058585647</v>
      </c>
      <c r="S15" s="326">
        <f t="shared" si="1"/>
        <v>-0.3386597631375351</v>
      </c>
      <c r="T15" s="330">
        <f t="shared" si="1"/>
        <v>5.6062109675979466E-2</v>
      </c>
      <c r="U15" s="209">
        <f t="shared" si="1"/>
        <v>3.9983913347339736E-2</v>
      </c>
    </row>
    <row r="16" spans="1:33" ht="24" customHeight="1" thickBot="1">
      <c r="A16" s="12" t="s">
        <v>12</v>
      </c>
      <c r="B16" s="13"/>
      <c r="C16" s="13"/>
      <c r="D16" s="13"/>
      <c r="E16" s="17">
        <v>44397.64</v>
      </c>
      <c r="F16" s="340">
        <v>271497.43</v>
      </c>
      <c r="G16" s="162">
        <v>315895.06999999995</v>
      </c>
      <c r="H16" s="17">
        <v>42759.16</v>
      </c>
      <c r="I16" s="340">
        <v>217351.12</v>
      </c>
      <c r="J16" s="18">
        <v>260110.27999999997</v>
      </c>
      <c r="L16" s="334">
        <f>L8+L12</f>
        <v>1</v>
      </c>
      <c r="M16" s="343">
        <f t="shared" ref="M16:Q16" si="7">M8+M12</f>
        <v>1</v>
      </c>
      <c r="N16" s="338">
        <f t="shared" si="7"/>
        <v>1</v>
      </c>
      <c r="O16" s="334">
        <f t="shared" si="7"/>
        <v>1</v>
      </c>
      <c r="P16" s="343">
        <f t="shared" si="7"/>
        <v>0.99999999999999989</v>
      </c>
      <c r="Q16" s="335">
        <f t="shared" si="7"/>
        <v>1</v>
      </c>
      <c r="S16" s="327">
        <f t="shared" si="1"/>
        <v>-3.6904664301976323E-2</v>
      </c>
      <c r="T16" s="331">
        <f t="shared" si="1"/>
        <v>-0.19943581049735903</v>
      </c>
      <c r="U16" s="328">
        <f t="shared" si="1"/>
        <v>-0.17659278443313467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17880.260000000002</v>
      </c>
      <c r="F17" s="342">
        <f t="shared" ref="F17:G19" si="8">F9+F13</f>
        <v>91404.049999999974</v>
      </c>
      <c r="G17" s="324">
        <f t="shared" si="8"/>
        <v>109284.30999999998</v>
      </c>
      <c r="H17" s="180">
        <f>H9+H13</f>
        <v>19482.270000000004</v>
      </c>
      <c r="I17" s="342">
        <f t="shared" ref="I17:J19" si="9">I9+I13</f>
        <v>70936.389999999985</v>
      </c>
      <c r="J17" s="356">
        <f t="shared" si="9"/>
        <v>90418.659999999989</v>
      </c>
      <c r="K17"/>
      <c r="L17" s="336">
        <f t="shared" ref="L17:Q17" si="10">E17/E16</f>
        <v>0.40272996492606367</v>
      </c>
      <c r="M17" s="344">
        <f t="shared" si="10"/>
        <v>0.33666635444762766</v>
      </c>
      <c r="N17" s="339">
        <f t="shared" si="10"/>
        <v>0.34595129958818288</v>
      </c>
      <c r="O17" s="336">
        <f t="shared" si="10"/>
        <v>0.45562798707925978</v>
      </c>
      <c r="P17" s="344">
        <f t="shared" si="10"/>
        <v>0.32636772242075396</v>
      </c>
      <c r="Q17" s="337">
        <f t="shared" si="10"/>
        <v>0.34761663399078269</v>
      </c>
      <c r="R17"/>
      <c r="S17" s="326">
        <f t="shared" si="1"/>
        <v>8.9596571861930527E-2</v>
      </c>
      <c r="T17" s="330">
        <f t="shared" si="1"/>
        <v>-0.22392508865854407</v>
      </c>
      <c r="U17" s="209">
        <f t="shared" si="1"/>
        <v>-0.17262908097237378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5254.5999999999985</v>
      </c>
      <c r="F18" s="154">
        <f t="shared" si="8"/>
        <v>44838</v>
      </c>
      <c r="G18" s="119">
        <f t="shared" si="8"/>
        <v>50092.6</v>
      </c>
      <c r="H18" s="19">
        <f>H10+H14</f>
        <v>7246.2199999999984</v>
      </c>
      <c r="I18" s="154">
        <f t="shared" si="9"/>
        <v>42585.719999999987</v>
      </c>
      <c r="J18" s="20">
        <f t="shared" si="9"/>
        <v>49831.939999999988</v>
      </c>
      <c r="L18" s="345">
        <f t="shared" ref="L18:Q18" si="11">E18/E16</f>
        <v>0.11835313768930057</v>
      </c>
      <c r="M18" s="346">
        <f t="shared" si="11"/>
        <v>0.16515073457601423</v>
      </c>
      <c r="N18" s="323">
        <f t="shared" si="11"/>
        <v>0.15857354152440559</v>
      </c>
      <c r="O18" s="345">
        <f t="shared" si="11"/>
        <v>0.1694659109299621</v>
      </c>
      <c r="P18" s="346">
        <f t="shared" si="11"/>
        <v>0.19593052936649227</v>
      </c>
      <c r="Q18" s="347">
        <f t="shared" si="11"/>
        <v>0.19158004827798422</v>
      </c>
      <c r="S18" s="326">
        <f t="shared" si="1"/>
        <v>0.37902409317550345</v>
      </c>
      <c r="T18" s="330">
        <f t="shared" si="1"/>
        <v>-5.0231500066907832E-2</v>
      </c>
      <c r="U18" s="209">
        <f t="shared" si="1"/>
        <v>-5.2035630013217678E-3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21262.78</v>
      </c>
      <c r="F19" s="155">
        <f t="shared" si="8"/>
        <v>135255.38</v>
      </c>
      <c r="G19" s="123">
        <f t="shared" si="8"/>
        <v>156518.16</v>
      </c>
      <c r="H19" s="21">
        <f>H11+H15</f>
        <v>16030.669999999998</v>
      </c>
      <c r="I19" s="155">
        <f t="shared" si="9"/>
        <v>103829.01</v>
      </c>
      <c r="J19" s="22">
        <f t="shared" si="9"/>
        <v>119859.68</v>
      </c>
      <c r="L19" s="348">
        <f t="shared" ref="L19:Q19" si="12">E19/E16</f>
        <v>0.47891689738463572</v>
      </c>
      <c r="M19" s="349">
        <f t="shared" si="12"/>
        <v>0.49818291097635808</v>
      </c>
      <c r="N19" s="351">
        <f t="shared" si="12"/>
        <v>0.49547515888741167</v>
      </c>
      <c r="O19" s="348">
        <f t="shared" si="12"/>
        <v>0.37490610199077806</v>
      </c>
      <c r="P19" s="349">
        <f t="shared" si="12"/>
        <v>0.47770174821275363</v>
      </c>
      <c r="Q19" s="350">
        <f t="shared" si="12"/>
        <v>0.46080331773123312</v>
      </c>
      <c r="S19" s="332">
        <f t="shared" si="1"/>
        <v>-0.24606895241356025</v>
      </c>
      <c r="T19" s="333">
        <f t="shared" si="1"/>
        <v>-0.23234839161296214</v>
      </c>
      <c r="U19" s="208">
        <f t="shared" si="1"/>
        <v>-0.23421231121040528</v>
      </c>
    </row>
    <row r="20" spans="1:33" ht="6.75" customHeight="1"/>
    <row r="22" spans="1:33" ht="25.5" customHeight="1">
      <c r="A22" s="1" t="s">
        <v>133</v>
      </c>
    </row>
    <row r="23" spans="1:33" ht="15.75" thickBot="1"/>
    <row r="24" spans="1:33" ht="21.75" customHeight="1">
      <c r="A24" s="457" t="s">
        <v>16</v>
      </c>
      <c r="B24" s="445"/>
      <c r="C24" s="445"/>
      <c r="D24" s="445"/>
      <c r="E24" s="431" t="str">
        <f>E5</f>
        <v>jan - mar</v>
      </c>
      <c r="F24" s="493"/>
      <c r="G24" s="493"/>
      <c r="H24" s="493"/>
      <c r="I24" s="493"/>
      <c r="J24" s="432"/>
      <c r="L24" s="494" t="s">
        <v>130</v>
      </c>
      <c r="M24" s="493"/>
      <c r="N24" s="493"/>
      <c r="O24" s="493"/>
      <c r="P24" s="493"/>
      <c r="Q24" s="432"/>
      <c r="S24" s="487" t="s">
        <v>156</v>
      </c>
      <c r="T24" s="487"/>
      <c r="U24" s="487"/>
    </row>
    <row r="25" spans="1:33" ht="18.75" customHeight="1">
      <c r="A25" s="471"/>
      <c r="B25" s="446"/>
      <c r="C25" s="446"/>
      <c r="D25" s="446"/>
      <c r="E25" s="495">
        <f>E6</f>
        <v>2025</v>
      </c>
      <c r="F25" s="489"/>
      <c r="G25" s="490"/>
      <c r="H25" s="496">
        <f>H6</f>
        <v>2026</v>
      </c>
      <c r="I25" s="497"/>
      <c r="J25" s="498"/>
      <c r="L25" s="488">
        <f>E25</f>
        <v>2025</v>
      </c>
      <c r="M25" s="489"/>
      <c r="N25" s="490"/>
      <c r="O25" s="495">
        <f>H25</f>
        <v>2026</v>
      </c>
      <c r="P25" s="489"/>
      <c r="Q25" s="499"/>
      <c r="S25" s="491" t="s">
        <v>129</v>
      </c>
      <c r="T25" s="492" t="s">
        <v>128</v>
      </c>
      <c r="U25" s="446" t="s">
        <v>12</v>
      </c>
    </row>
    <row r="26" spans="1:33" ht="18.75" customHeight="1" thickBot="1">
      <c r="A26" s="458"/>
      <c r="B26" s="481"/>
      <c r="C26" s="481"/>
      <c r="D26" s="48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48"/>
      <c r="T26" s="436"/>
      <c r="U26" s="481"/>
    </row>
    <row r="27" spans="1:33" ht="24" customHeight="1" thickBot="1">
      <c r="A27" s="12" t="s">
        <v>20</v>
      </c>
      <c r="B27" s="13"/>
      <c r="C27" s="13"/>
      <c r="D27" s="13"/>
      <c r="E27" s="17">
        <v>3307.6990000000005</v>
      </c>
      <c r="F27" s="340">
        <v>11295.829</v>
      </c>
      <c r="G27" s="162">
        <v>14603.528000000002</v>
      </c>
      <c r="H27" s="17">
        <v>4455.4910000000018</v>
      </c>
      <c r="I27" s="340">
        <v>9140.6369999999988</v>
      </c>
      <c r="J27" s="18">
        <v>13596.128000000002</v>
      </c>
      <c r="L27" s="334">
        <f t="shared" ref="L27:Q27" si="13">E27/E35</f>
        <v>0.59537034037115022</v>
      </c>
      <c r="M27" s="343">
        <f t="shared" si="13"/>
        <v>0.34973352230458049</v>
      </c>
      <c r="N27" s="338">
        <f t="shared" si="13"/>
        <v>0.38578470045296021</v>
      </c>
      <c r="O27" s="334">
        <f t="shared" si="13"/>
        <v>0.67721912639088222</v>
      </c>
      <c r="P27" s="343">
        <f t="shared" si="13"/>
        <v>0.32456408559500671</v>
      </c>
      <c r="Q27" s="335">
        <f t="shared" si="13"/>
        <v>0.39134660101723251</v>
      </c>
      <c r="S27" s="325">
        <f t="shared" ref="S27:U38" si="14">(H27-E27)/E27</f>
        <v>0.3470061816386561</v>
      </c>
      <c r="T27" s="329">
        <f t="shared" si="14"/>
        <v>-0.19079538119778558</v>
      </c>
      <c r="U27" s="164">
        <f t="shared" si="14"/>
        <v>-6.8983330603399368E-2</v>
      </c>
    </row>
    <row r="28" spans="1:33" ht="24" customHeight="1">
      <c r="A28" s="46"/>
      <c r="B28" s="177" t="s">
        <v>33</v>
      </c>
      <c r="C28" s="177"/>
      <c r="D28" s="178"/>
      <c r="E28" s="39">
        <v>1402.5670000000005</v>
      </c>
      <c r="F28" s="153">
        <v>6139.6010000000006</v>
      </c>
      <c r="G28" s="112">
        <v>7542.1680000000015</v>
      </c>
      <c r="H28" s="39">
        <v>2005.0400000000009</v>
      </c>
      <c r="I28" s="153">
        <v>5065.5680000000002</v>
      </c>
      <c r="J28" s="20">
        <v>7070.6080000000011</v>
      </c>
      <c r="L28" s="345">
        <f t="shared" ref="L28:Q28" si="15">E28/E27</f>
        <v>0.42403102579769208</v>
      </c>
      <c r="M28" s="346">
        <f t="shared" si="15"/>
        <v>0.54352814653975379</v>
      </c>
      <c r="N28" s="347">
        <f t="shared" si="15"/>
        <v>0.51646204944449048</v>
      </c>
      <c r="O28" s="345">
        <f t="shared" si="15"/>
        <v>0.45001549773077759</v>
      </c>
      <c r="P28" s="346">
        <f t="shared" si="15"/>
        <v>0.55418107075032086</v>
      </c>
      <c r="Q28" s="347">
        <f t="shared" si="15"/>
        <v>0.52004570713073606</v>
      </c>
      <c r="S28" s="326">
        <f t="shared" si="14"/>
        <v>0.42955024608450093</v>
      </c>
      <c r="T28" s="330">
        <f t="shared" si="14"/>
        <v>-0.17493530931407436</v>
      </c>
      <c r="U28" s="209">
        <f t="shared" si="14"/>
        <v>-6.2523136583539418E-2</v>
      </c>
    </row>
    <row r="29" spans="1:33" ht="24" customHeight="1">
      <c r="A29" s="8"/>
      <c r="B29" t="s">
        <v>37</v>
      </c>
      <c r="E29" s="19">
        <v>533.45899999999995</v>
      </c>
      <c r="F29" s="154">
        <v>2271.0499999999997</v>
      </c>
      <c r="G29" s="119">
        <v>2804.5089999999996</v>
      </c>
      <c r="H29" s="19">
        <v>1039.6700000000005</v>
      </c>
      <c r="I29" s="154">
        <v>2679.6249999999995</v>
      </c>
      <c r="J29" s="20">
        <v>3719.2950000000001</v>
      </c>
      <c r="L29" s="345">
        <f t="shared" ref="L29:Q29" si="16">E29/E27</f>
        <v>0.1612779760189787</v>
      </c>
      <c r="M29" s="346">
        <f t="shared" si="16"/>
        <v>0.20105208745635222</v>
      </c>
      <c r="N29" s="347">
        <f t="shared" si="16"/>
        <v>0.19204325146635792</v>
      </c>
      <c r="O29" s="345">
        <f t="shared" si="16"/>
        <v>0.23334577491010533</v>
      </c>
      <c r="P29" s="346">
        <f t="shared" si="16"/>
        <v>0.29315517069543401</v>
      </c>
      <c r="Q29" s="347">
        <f t="shared" si="16"/>
        <v>0.27355545637699197</v>
      </c>
      <c r="S29" s="326">
        <f t="shared" si="14"/>
        <v>0.94892203524544649</v>
      </c>
      <c r="T29" s="330">
        <f t="shared" si="14"/>
        <v>0.17990577045859837</v>
      </c>
      <c r="U29" s="209">
        <f t="shared" si="14"/>
        <v>0.32618401295913141</v>
      </c>
    </row>
    <row r="30" spans="1:33" ht="24" customHeight="1" thickBot="1">
      <c r="A30" s="8"/>
      <c r="B30" t="s">
        <v>36</v>
      </c>
      <c r="E30" s="19">
        <v>1371.673</v>
      </c>
      <c r="F30" s="154">
        <v>2885.1779999999999</v>
      </c>
      <c r="G30" s="119">
        <v>4256.8509999999997</v>
      </c>
      <c r="H30" s="19">
        <v>1410.7810000000004</v>
      </c>
      <c r="I30" s="154">
        <v>1395.4439999999997</v>
      </c>
      <c r="J30" s="20">
        <v>2806.2250000000004</v>
      </c>
      <c r="L30" s="345">
        <f t="shared" ref="L30:Q30" si="17">E30/E27</f>
        <v>0.41469099818332922</v>
      </c>
      <c r="M30" s="346">
        <f t="shared" si="17"/>
        <v>0.25541976600389399</v>
      </c>
      <c r="N30" s="347">
        <f t="shared" si="17"/>
        <v>0.29149469908915154</v>
      </c>
      <c r="O30" s="345">
        <f t="shared" si="17"/>
        <v>0.31663872735911708</v>
      </c>
      <c r="P30" s="346">
        <f t="shared" si="17"/>
        <v>0.15266375855424516</v>
      </c>
      <c r="Q30" s="347">
        <f t="shared" si="17"/>
        <v>0.20639883649227192</v>
      </c>
      <c r="S30" s="326">
        <f t="shared" si="14"/>
        <v>2.8511168478201732E-2</v>
      </c>
      <c r="T30" s="330">
        <f t="shared" si="14"/>
        <v>-0.5163404129658552</v>
      </c>
      <c r="U30" s="209">
        <f t="shared" si="14"/>
        <v>-0.34077443631454318</v>
      </c>
    </row>
    <row r="31" spans="1:33" ht="24" customHeight="1" thickBot="1">
      <c r="A31" s="12" t="s">
        <v>21</v>
      </c>
      <c r="B31" s="13"/>
      <c r="C31" s="13"/>
      <c r="D31" s="13"/>
      <c r="E31" s="17">
        <v>2248.0010000000007</v>
      </c>
      <c r="F31" s="340">
        <v>21002.559000000008</v>
      </c>
      <c r="G31" s="162">
        <v>23250.560000000012</v>
      </c>
      <c r="H31" s="17">
        <v>2123.607</v>
      </c>
      <c r="I31" s="340">
        <v>19022.174000000006</v>
      </c>
      <c r="J31" s="18">
        <v>21145.781000000006</v>
      </c>
      <c r="L31" s="334">
        <f t="shared" ref="L31:Q31" si="18">E31/E35</f>
        <v>0.40462965962884967</v>
      </c>
      <c r="M31" s="343">
        <f t="shared" si="18"/>
        <v>0.65026647769541934</v>
      </c>
      <c r="N31" s="335">
        <f t="shared" si="18"/>
        <v>0.61421529954703968</v>
      </c>
      <c r="O31" s="334">
        <f t="shared" si="18"/>
        <v>0.32278087360911778</v>
      </c>
      <c r="P31" s="343">
        <f t="shared" si="18"/>
        <v>0.67543591440499329</v>
      </c>
      <c r="Q31" s="335">
        <f t="shared" si="18"/>
        <v>0.60865339898276749</v>
      </c>
      <c r="S31" s="327">
        <f t="shared" si="14"/>
        <v>-5.5335384637284706E-2</v>
      </c>
      <c r="T31" s="331">
        <f t="shared" si="14"/>
        <v>-9.4292557397410534E-2</v>
      </c>
      <c r="U31" s="328">
        <f t="shared" si="14"/>
        <v>-9.052594862231296E-2</v>
      </c>
    </row>
    <row r="32" spans="1:33" ht="24" customHeight="1">
      <c r="A32" s="46"/>
      <c r="B32" s="3" t="s">
        <v>33</v>
      </c>
      <c r="C32" s="3"/>
      <c r="D32" s="3"/>
      <c r="E32" s="19">
        <v>1675.9590000000005</v>
      </c>
      <c r="F32" s="154">
        <v>12192.85200000001</v>
      </c>
      <c r="G32" s="119">
        <v>13868.811000000011</v>
      </c>
      <c r="H32" s="19">
        <v>1639.5310000000002</v>
      </c>
      <c r="I32" s="154">
        <v>9532.8580000000038</v>
      </c>
      <c r="J32" s="20">
        <v>11172.389000000005</v>
      </c>
      <c r="L32" s="336">
        <f>E32/G32</f>
        <v>0.12084374067827439</v>
      </c>
      <c r="M32" s="344">
        <f>F32/G32</f>
        <v>0.87915625932172559</v>
      </c>
      <c r="N32" s="337">
        <f t="shared" ref="N32:N34" si="19">L32+M32</f>
        <v>1</v>
      </c>
      <c r="O32" s="336">
        <f>H32/J32</f>
        <v>0.14674847071651367</v>
      </c>
      <c r="P32" s="344">
        <f>I32/J32</f>
        <v>0.85325152928348624</v>
      </c>
      <c r="Q32" s="337">
        <f t="shared" ref="Q32:Q34" si="20">O32+P32</f>
        <v>0.99999999999999989</v>
      </c>
      <c r="S32" s="326">
        <f t="shared" si="14"/>
        <v>-2.1735615250731269E-2</v>
      </c>
      <c r="T32" s="330">
        <f t="shared" si="14"/>
        <v>-0.21816011545124994</v>
      </c>
      <c r="U32" s="209">
        <f t="shared" si="14"/>
        <v>-0.19442344408615878</v>
      </c>
    </row>
    <row r="33" spans="1:21" ht="24" customHeight="1">
      <c r="A33" s="8"/>
      <c r="B33" s="3" t="s">
        <v>37</v>
      </c>
      <c r="D33" s="3"/>
      <c r="E33" s="19">
        <v>182.29</v>
      </c>
      <c r="F33" s="154">
        <v>2168.067</v>
      </c>
      <c r="G33" s="119">
        <v>2350.357</v>
      </c>
      <c r="H33" s="19">
        <v>192.042</v>
      </c>
      <c r="I33" s="154">
        <v>2449.938000000001</v>
      </c>
      <c r="J33" s="20">
        <v>2641.9800000000009</v>
      </c>
      <c r="L33" s="345">
        <f>E33/G33</f>
        <v>7.7558430485241178E-2</v>
      </c>
      <c r="M33" s="346">
        <f>F33/G33</f>
        <v>0.92244156951475886</v>
      </c>
      <c r="N33" s="347">
        <f t="shared" si="19"/>
        <v>1</v>
      </c>
      <c r="O33" s="345">
        <f>H33/J33</f>
        <v>7.2688665319192394E-2</v>
      </c>
      <c r="P33" s="346">
        <f>I33/J33</f>
        <v>0.92731133468080762</v>
      </c>
      <c r="Q33" s="347">
        <f t="shared" si="20"/>
        <v>1</v>
      </c>
      <c r="S33" s="326">
        <f t="shared" si="14"/>
        <v>5.3497174831312798E-2</v>
      </c>
      <c r="T33" s="330">
        <f t="shared" si="14"/>
        <v>0.13001028104758802</v>
      </c>
      <c r="U33" s="209">
        <f t="shared" si="14"/>
        <v>0.12407604461790314</v>
      </c>
    </row>
    <row r="34" spans="1:21" ht="24" customHeight="1" thickBot="1">
      <c r="A34" s="8"/>
      <c r="B34" t="s">
        <v>36</v>
      </c>
      <c r="E34" s="19">
        <v>389.75200000000001</v>
      </c>
      <c r="F34" s="154">
        <v>6641.6400000000012</v>
      </c>
      <c r="G34" s="119">
        <v>7031.3920000000016</v>
      </c>
      <c r="H34" s="19">
        <v>292.03399999999993</v>
      </c>
      <c r="I34" s="154">
        <v>7039.3779999999997</v>
      </c>
      <c r="J34" s="20">
        <v>7331.4119999999994</v>
      </c>
      <c r="L34" s="348">
        <f>E34/G34</f>
        <v>5.5430276110334895E-2</v>
      </c>
      <c r="M34" s="349">
        <f>F34/G34</f>
        <v>0.94456972388966509</v>
      </c>
      <c r="N34" s="350">
        <f t="shared" si="19"/>
        <v>1</v>
      </c>
      <c r="O34" s="348">
        <f>H34/J34</f>
        <v>3.9833254494495735E-2</v>
      </c>
      <c r="P34" s="349">
        <f>I34/J34</f>
        <v>0.96016674550550429</v>
      </c>
      <c r="Q34" s="350">
        <f t="shared" si="20"/>
        <v>1</v>
      </c>
      <c r="S34" s="326">
        <f t="shared" si="14"/>
        <v>-0.2507184055501962</v>
      </c>
      <c r="T34" s="330">
        <f t="shared" si="14"/>
        <v>5.9885510205310494E-2</v>
      </c>
      <c r="U34" s="209">
        <f t="shared" si="14"/>
        <v>4.2668649394031456E-2</v>
      </c>
    </row>
    <row r="35" spans="1:21" ht="24" customHeight="1" thickBot="1">
      <c r="A35" s="12" t="s">
        <v>12</v>
      </c>
      <c r="B35" s="13"/>
      <c r="C35" s="13"/>
      <c r="D35" s="13"/>
      <c r="E35" s="17">
        <v>5555.7000000000016</v>
      </c>
      <c r="F35" s="340">
        <v>32298.388000000014</v>
      </c>
      <c r="G35" s="162">
        <v>37854.088000000018</v>
      </c>
      <c r="H35" s="17">
        <v>6579.0980000000018</v>
      </c>
      <c r="I35" s="340">
        <v>28162.811000000005</v>
      </c>
      <c r="J35" s="18">
        <v>34741.909000000007</v>
      </c>
      <c r="L35" s="334">
        <f>L27+L31</f>
        <v>0.99999999999999989</v>
      </c>
      <c r="M35" s="343">
        <f t="shared" ref="M35:Q35" si="21">M27+M31</f>
        <v>0.99999999999999978</v>
      </c>
      <c r="N35" s="338">
        <f t="shared" si="21"/>
        <v>0.99999999999999989</v>
      </c>
      <c r="O35" s="334">
        <f t="shared" si="21"/>
        <v>1</v>
      </c>
      <c r="P35" s="343">
        <f t="shared" si="21"/>
        <v>1</v>
      </c>
      <c r="Q35" s="335">
        <f t="shared" si="21"/>
        <v>1</v>
      </c>
      <c r="S35" s="327">
        <f t="shared" si="14"/>
        <v>0.1842068506218838</v>
      </c>
      <c r="T35" s="331">
        <f t="shared" si="14"/>
        <v>-0.12804282987745416</v>
      </c>
      <c r="U35" s="328">
        <f t="shared" si="14"/>
        <v>-8.221513618291397E-2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3078.5260000000007</v>
      </c>
      <c r="F36" s="342">
        <f t="shared" ref="F36:G38" si="22">F28+F32</f>
        <v>18332.453000000009</v>
      </c>
      <c r="G36" s="324">
        <f t="shared" si="22"/>
        <v>21410.979000000014</v>
      </c>
      <c r="H36" s="180">
        <f>H28+H32</f>
        <v>3644.5710000000008</v>
      </c>
      <c r="I36" s="342">
        <f t="shared" ref="I36:J38" si="23">I28+I32</f>
        <v>14598.426000000003</v>
      </c>
      <c r="J36" s="356">
        <f t="shared" si="23"/>
        <v>18242.997000000007</v>
      </c>
      <c r="L36" s="336">
        <f>E36/E35</f>
        <v>0.55412027287290533</v>
      </c>
      <c r="M36" s="344">
        <f t="shared" ref="M36:Q36" si="24">F36/F35</f>
        <v>0.56759653144299338</v>
      </c>
      <c r="N36" s="339">
        <f t="shared" si="24"/>
        <v>0.56561867241392805</v>
      </c>
      <c r="O36" s="336">
        <f t="shared" si="24"/>
        <v>0.55396210848356409</v>
      </c>
      <c r="P36" s="344">
        <f t="shared" si="24"/>
        <v>0.51835827041554905</v>
      </c>
      <c r="Q36" s="337">
        <f t="shared" si="24"/>
        <v>0.52510059248615282</v>
      </c>
      <c r="S36" s="326">
        <f t="shared" si="14"/>
        <v>0.18386883852856853</v>
      </c>
      <c r="T36" s="330">
        <f t="shared" si="14"/>
        <v>-0.20368398053441095</v>
      </c>
      <c r="U36" s="209">
        <f t="shared" si="14"/>
        <v>-0.14796063272025092</v>
      </c>
    </row>
    <row r="37" spans="1:21" ht="24" customHeight="1">
      <c r="A37" s="8"/>
      <c r="B37" s="3" t="s">
        <v>37</v>
      </c>
      <c r="C37" s="3"/>
      <c r="D37" s="183"/>
      <c r="E37" s="19">
        <f>E29+E33</f>
        <v>715.74899999999991</v>
      </c>
      <c r="F37" s="154">
        <f t="shared" si="22"/>
        <v>4439.1170000000002</v>
      </c>
      <c r="G37" s="119">
        <f t="shared" si="22"/>
        <v>5154.866</v>
      </c>
      <c r="H37" s="19">
        <f>H29+H33</f>
        <v>1231.7120000000004</v>
      </c>
      <c r="I37" s="154">
        <f t="shared" si="23"/>
        <v>5129.5630000000001</v>
      </c>
      <c r="J37" s="20">
        <f t="shared" si="23"/>
        <v>6361.2750000000015</v>
      </c>
      <c r="L37" s="345">
        <f>E37/E35</f>
        <v>0.12883147038177001</v>
      </c>
      <c r="M37" s="346">
        <f t="shared" ref="M37:Q37" si="25">F37/F35</f>
        <v>0.13744082212400194</v>
      </c>
      <c r="N37" s="323">
        <f t="shared" si="25"/>
        <v>0.13617726043221534</v>
      </c>
      <c r="O37" s="345">
        <f t="shared" si="25"/>
        <v>0.18721593750389492</v>
      </c>
      <c r="P37" s="346">
        <f t="shared" si="25"/>
        <v>0.18213959536922644</v>
      </c>
      <c r="Q37" s="347">
        <f t="shared" si="25"/>
        <v>0.18310090559502645</v>
      </c>
      <c r="S37" s="326">
        <f t="shared" si="14"/>
        <v>0.72087142280324612</v>
      </c>
      <c r="T37" s="330">
        <f t="shared" si="14"/>
        <v>0.15553678805942711</v>
      </c>
      <c r="U37" s="209">
        <f t="shared" si="14"/>
        <v>0.23403304760977325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1761.425</v>
      </c>
      <c r="F38" s="155">
        <f t="shared" si="22"/>
        <v>9526.8180000000011</v>
      </c>
      <c r="G38" s="123">
        <f t="shared" si="22"/>
        <v>11288.243000000002</v>
      </c>
      <c r="H38" s="21">
        <f>H30+H34</f>
        <v>1702.8150000000003</v>
      </c>
      <c r="I38" s="155">
        <f t="shared" si="23"/>
        <v>8434.8220000000001</v>
      </c>
      <c r="J38" s="22">
        <f t="shared" si="23"/>
        <v>10137.636999999999</v>
      </c>
      <c r="L38" s="348">
        <f>E38/E35</f>
        <v>0.3170482567453245</v>
      </c>
      <c r="M38" s="349">
        <f t="shared" ref="M38:Q38" si="26">F38/F35</f>
        <v>0.29496264643300457</v>
      </c>
      <c r="N38" s="351">
        <f t="shared" si="26"/>
        <v>0.29820406715385661</v>
      </c>
      <c r="O38" s="348">
        <f t="shared" si="26"/>
        <v>0.25882195401254088</v>
      </c>
      <c r="P38" s="349">
        <f t="shared" si="26"/>
        <v>0.29950213421522442</v>
      </c>
      <c r="Q38" s="350">
        <f t="shared" si="26"/>
        <v>0.29179850191882079</v>
      </c>
      <c r="S38" s="332">
        <f t="shared" si="14"/>
        <v>-3.3274195608668934E-2</v>
      </c>
      <c r="T38" s="333">
        <f t="shared" si="14"/>
        <v>-0.11462337162313806</v>
      </c>
      <c r="U38" s="208">
        <f t="shared" si="14"/>
        <v>-0.10192959169996635</v>
      </c>
    </row>
    <row r="41" spans="1:21">
      <c r="A41" s="1" t="s">
        <v>132</v>
      </c>
    </row>
    <row r="42" spans="1:21" ht="15.75" thickBot="1"/>
    <row r="43" spans="1:21" ht="22.5" customHeight="1">
      <c r="A43" s="457" t="s">
        <v>16</v>
      </c>
      <c r="B43" s="445"/>
      <c r="C43" s="445"/>
      <c r="D43" s="445"/>
      <c r="E43" s="431" t="str">
        <f>E24</f>
        <v>jan - mar</v>
      </c>
      <c r="F43" s="493"/>
      <c r="G43" s="493"/>
      <c r="H43" s="493"/>
      <c r="I43" s="493"/>
      <c r="J43" s="432"/>
      <c r="L43" s="500" t="s">
        <v>156</v>
      </c>
      <c r="M43" s="487"/>
      <c r="N43" s="487"/>
    </row>
    <row r="44" spans="1:21" ht="18.75" customHeight="1">
      <c r="A44" s="471"/>
      <c r="B44" s="446"/>
      <c r="C44" s="446"/>
      <c r="D44" s="446"/>
      <c r="E44" s="495">
        <f>E25</f>
        <v>2025</v>
      </c>
      <c r="F44" s="489"/>
      <c r="G44" s="490"/>
      <c r="H44" s="496">
        <f>H25</f>
        <v>2026</v>
      </c>
      <c r="I44" s="497"/>
      <c r="J44" s="498"/>
      <c r="L44" s="501" t="s">
        <v>129</v>
      </c>
      <c r="M44" s="492" t="s">
        <v>128</v>
      </c>
      <c r="N44" s="446" t="s">
        <v>12</v>
      </c>
      <c r="S44" t="s">
        <v>135</v>
      </c>
    </row>
    <row r="45" spans="1:21" ht="18.75" customHeight="1" thickBot="1">
      <c r="A45" s="458"/>
      <c r="B45" s="481"/>
      <c r="C45" s="481"/>
      <c r="D45" s="48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2"/>
      <c r="M45" s="436"/>
      <c r="N45" s="48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1.1281347554763685</v>
      </c>
      <c r="F46" s="359">
        <f t="shared" ref="F46:J46" si="27">(F27/F8)*10</f>
        <v>1.1084649794441204</v>
      </c>
      <c r="G46" s="360">
        <f t="shared" si="27"/>
        <v>1.1128598603225817</v>
      </c>
      <c r="H46" s="358">
        <f t="shared" si="27"/>
        <v>1.4756613910823577</v>
      </c>
      <c r="I46" s="359">
        <f t="shared" si="27"/>
        <v>1.5750105969804638</v>
      </c>
      <c r="J46" s="361">
        <f t="shared" si="27"/>
        <v>1.5410117673887536</v>
      </c>
      <c r="L46" s="365">
        <f>(H46-E46)/E46</f>
        <v>0.30805418760389297</v>
      </c>
      <c r="M46" s="329">
        <f>(I46-F46)/F46</f>
        <v>0.42089342125207191</v>
      </c>
      <c r="N46" s="164">
        <f>(J46-G46)/G46</f>
        <v>0.38473119781862264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1.718779449159034</v>
      </c>
      <c r="F47" s="156">
        <f t="shared" si="28"/>
        <v>2.3590015011755443</v>
      </c>
      <c r="G47" s="362">
        <f t="shared" si="28"/>
        <v>2.2061818517942169</v>
      </c>
      <c r="H47" s="124">
        <f t="shared" si="28"/>
        <v>1.8065734535409039</v>
      </c>
      <c r="I47" s="156">
        <f t="shared" si="28"/>
        <v>2.3827886461210066</v>
      </c>
      <c r="J47" s="363">
        <f t="shared" si="28"/>
        <v>2.1851480194588166</v>
      </c>
      <c r="L47" s="326">
        <f t="shared" ref="L47:N57" si="29">(H47-E47)/E47</f>
        <v>5.107927280886785E-2</v>
      </c>
      <c r="M47" s="330">
        <f t="shared" si="29"/>
        <v>1.0083564988665172E-2</v>
      </c>
      <c r="N47" s="209">
        <f t="shared" si="29"/>
        <v>-9.5340428615592575E-3</v>
      </c>
    </row>
    <row r="48" spans="1:21" ht="24" customHeight="1">
      <c r="A48" s="8"/>
      <c r="B48" t="s">
        <v>37</v>
      </c>
      <c r="E48" s="125">
        <f t="shared" si="28"/>
        <v>1.637562775506195</v>
      </c>
      <c r="F48" s="157">
        <f t="shared" si="28"/>
        <v>1.1489632744580609</v>
      </c>
      <c r="G48" s="364">
        <f t="shared" si="28"/>
        <v>1.2180955119329102</v>
      </c>
      <c r="H48" s="125">
        <f t="shared" si="28"/>
        <v>1.966676944554266</v>
      </c>
      <c r="I48" s="157">
        <f t="shared" si="28"/>
        <v>1.6213737862197823</v>
      </c>
      <c r="J48" s="363">
        <f t="shared" si="28"/>
        <v>1.7050576001533011</v>
      </c>
      <c r="L48" s="326">
        <f t="shared" si="29"/>
        <v>0.20097804735842076</v>
      </c>
      <c r="M48" s="330">
        <f t="shared" si="29"/>
        <v>0.41116241246661817</v>
      </c>
      <c r="N48" s="209">
        <f t="shared" si="29"/>
        <v>0.39977332109833075</v>
      </c>
    </row>
    <row r="49" spans="1:14" ht="24" customHeight="1" thickBot="1">
      <c r="A49" s="8"/>
      <c r="B49" t="s">
        <v>36</v>
      </c>
      <c r="E49" s="125">
        <f t="shared" si="28"/>
        <v>0.76620445107802515</v>
      </c>
      <c r="F49" s="157">
        <f t="shared" si="28"/>
        <v>0.51417466246560506</v>
      </c>
      <c r="G49" s="364">
        <f t="shared" si="28"/>
        <v>0.57513370941936359</v>
      </c>
      <c r="H49" s="125">
        <f t="shared" si="28"/>
        <v>1.021700196333041</v>
      </c>
      <c r="I49" s="157">
        <f t="shared" si="28"/>
        <v>0.68912414263442145</v>
      </c>
      <c r="J49" s="363">
        <f t="shared" si="28"/>
        <v>0.82396198216556038</v>
      </c>
      <c r="L49" s="326">
        <f t="shared" si="29"/>
        <v>0.33345635736720336</v>
      </c>
      <c r="M49" s="330">
        <f t="shared" si="29"/>
        <v>0.34025301699987864</v>
      </c>
      <c r="N49" s="209">
        <f t="shared" si="29"/>
        <v>0.43264421589443219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1.4909570971980233</v>
      </c>
      <c r="F50" s="359">
        <f t="shared" si="28"/>
        <v>1.2384148028436206</v>
      </c>
      <c r="G50" s="360">
        <f t="shared" si="28"/>
        <v>1.2590338921052902</v>
      </c>
      <c r="H50" s="358">
        <f t="shared" si="28"/>
        <v>1.6899652872278965</v>
      </c>
      <c r="I50" s="359">
        <f t="shared" si="28"/>
        <v>1.1939922814898623</v>
      </c>
      <c r="J50" s="361">
        <f t="shared" si="28"/>
        <v>1.2302520279936728</v>
      </c>
      <c r="L50" s="327">
        <f t="shared" si="29"/>
        <v>0.1334768052037662</v>
      </c>
      <c r="M50" s="331">
        <f t="shared" si="29"/>
        <v>-3.587047025904111E-2</v>
      </c>
      <c r="N50" s="328">
        <f t="shared" si="29"/>
        <v>-2.2860277465199766E-2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1.7242358804157605</v>
      </c>
      <c r="F51" s="157">
        <f t="shared" si="28"/>
        <v>1.8649840970433706</v>
      </c>
      <c r="G51" s="364">
        <f t="shared" si="28"/>
        <v>1.8467668622472129</v>
      </c>
      <c r="H51" s="125">
        <f t="shared" si="28"/>
        <v>1.9556197807886506</v>
      </c>
      <c r="I51" s="157">
        <f t="shared" si="28"/>
        <v>1.9189526827088386</v>
      </c>
      <c r="J51" s="363">
        <f t="shared" si="28"/>
        <v>1.9242472023863151</v>
      </c>
      <c r="L51" s="326">
        <f t="shared" si="29"/>
        <v>0.13419503851010056</v>
      </c>
      <c r="M51" s="330">
        <f t="shared" si="29"/>
        <v>2.8937826199712021E-2</v>
      </c>
      <c r="N51" s="209">
        <f t="shared" si="29"/>
        <v>4.1954586538780168E-2</v>
      </c>
    </row>
    <row r="52" spans="1:14" ht="24" customHeight="1">
      <c r="A52" s="8"/>
      <c r="B52" s="3" t="s">
        <v>37</v>
      </c>
      <c r="D52" s="3"/>
      <c r="E52" s="125">
        <f t="shared" si="28"/>
        <v>0.9128375130197901</v>
      </c>
      <c r="F52" s="157">
        <f t="shared" si="28"/>
        <v>0.86473911850388829</v>
      </c>
      <c r="G52" s="364">
        <f t="shared" si="28"/>
        <v>0.86828749471718103</v>
      </c>
      <c r="H52" s="125">
        <f t="shared" si="28"/>
        <v>0.97991111292536459</v>
      </c>
      <c r="I52" s="157">
        <f t="shared" si="28"/>
        <v>0.94015620035274083</v>
      </c>
      <c r="J52" s="363">
        <f t="shared" si="28"/>
        <v>0.94293689591532548</v>
      </c>
      <c r="L52" s="326">
        <f t="shared" si="29"/>
        <v>7.347813707138956E-2</v>
      </c>
      <c r="M52" s="330">
        <f t="shared" si="29"/>
        <v>8.7213681253756573E-2</v>
      </c>
      <c r="N52" s="209">
        <f t="shared" si="29"/>
        <v>8.5973138680822861E-2</v>
      </c>
    </row>
    <row r="53" spans="1:14" ht="24" customHeight="1" thickBot="1">
      <c r="A53" s="8"/>
      <c r="B53" t="s">
        <v>36</v>
      </c>
      <c r="E53" s="125">
        <f t="shared" si="28"/>
        <v>1.1597690888531811</v>
      </c>
      <c r="F53" s="157">
        <f t="shared" si="28"/>
        <v>0.83919932860414714</v>
      </c>
      <c r="G53" s="364">
        <f t="shared" si="28"/>
        <v>0.85225708875706363</v>
      </c>
      <c r="H53" s="125">
        <f t="shared" si="28"/>
        <v>1.3139887514060742</v>
      </c>
      <c r="I53" s="157">
        <f t="shared" si="28"/>
        <v>0.84223759228939932</v>
      </c>
      <c r="J53" s="363">
        <f t="shared" si="28"/>
        <v>0.85445720483373455</v>
      </c>
      <c r="L53" s="326">
        <f t="shared" si="29"/>
        <v>0.13297445503172595</v>
      </c>
      <c r="M53" s="330">
        <f t="shared" si="29"/>
        <v>3.6204315014238195E-3</v>
      </c>
      <c r="N53" s="209">
        <f t="shared" si="29"/>
        <v>2.5815168987090302E-3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1.2513502969977688</v>
      </c>
      <c r="F54" s="359">
        <f t="shared" si="28"/>
        <v>1.1896388116823062</v>
      </c>
      <c r="G54" s="360">
        <f t="shared" si="28"/>
        <v>1.1983120850857225</v>
      </c>
      <c r="H54" s="358">
        <f t="shared" si="28"/>
        <v>1.5386406094039269</v>
      </c>
      <c r="I54" s="359">
        <f t="shared" si="28"/>
        <v>1.2957288188807128</v>
      </c>
      <c r="J54" s="361">
        <f t="shared" si="28"/>
        <v>1.3356607435892196</v>
      </c>
      <c r="L54" s="327">
        <f t="shared" si="29"/>
        <v>0.22958424439217626</v>
      </c>
      <c r="M54" s="331">
        <f t="shared" si="29"/>
        <v>8.9178333925051825E-2</v>
      </c>
      <c r="N54" s="328">
        <f t="shared" si="29"/>
        <v>0.11461843722762063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1.7217456569423488</v>
      </c>
      <c r="F55" s="156">
        <f t="shared" si="28"/>
        <v>2.0056499684642</v>
      </c>
      <c r="G55" s="362">
        <f t="shared" si="28"/>
        <v>1.9591997240958026</v>
      </c>
      <c r="H55" s="124">
        <f t="shared" si="28"/>
        <v>1.8707116778486286</v>
      </c>
      <c r="I55" s="156">
        <f t="shared" si="28"/>
        <v>2.0579600963623896</v>
      </c>
      <c r="J55" s="366">
        <f t="shared" si="28"/>
        <v>2.0176141738884441</v>
      </c>
      <c r="L55" s="326">
        <f t="shared" si="29"/>
        <v>8.6520340740007307E-2</v>
      </c>
      <c r="M55" s="330">
        <f t="shared" si="29"/>
        <v>2.6081384449274297E-2</v>
      </c>
      <c r="N55" s="209">
        <f t="shared" si="29"/>
        <v>2.9815464484919018E-2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1.3621379362843986</v>
      </c>
      <c r="F56" s="157">
        <f t="shared" si="28"/>
        <v>0.99003456889245733</v>
      </c>
      <c r="G56" s="364">
        <f t="shared" si="28"/>
        <v>1.0290673672358792</v>
      </c>
      <c r="H56" s="125">
        <f t="shared" si="28"/>
        <v>1.6997993436577976</v>
      </c>
      <c r="I56" s="157">
        <f t="shared" si="28"/>
        <v>1.2045265408216654</v>
      </c>
      <c r="J56" s="363">
        <f t="shared" si="28"/>
        <v>1.2765457254925261</v>
      </c>
      <c r="L56" s="326">
        <f t="shared" si="29"/>
        <v>0.24789075935617963</v>
      </c>
      <c r="M56" s="330">
        <f t="shared" si="29"/>
        <v>0.21665099246903904</v>
      </c>
      <c r="N56" s="209">
        <f t="shared" si="29"/>
        <v>0.24048800509667775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8"/>
        <v>0.82840766823529199</v>
      </c>
      <c r="F57" s="158">
        <f t="shared" si="28"/>
        <v>0.70435778598973298</v>
      </c>
      <c r="G57" s="367">
        <f t="shared" si="28"/>
        <v>0.72120979444174405</v>
      </c>
      <c r="H57" s="126">
        <f t="shared" si="28"/>
        <v>1.0622232258539417</v>
      </c>
      <c r="I57" s="158">
        <f t="shared" si="28"/>
        <v>0.81237623280815252</v>
      </c>
      <c r="J57" s="368">
        <f t="shared" si="28"/>
        <v>0.84579209622451845</v>
      </c>
      <c r="L57" s="332">
        <f t="shared" si="29"/>
        <v>0.28224697402515986</v>
      </c>
      <c r="M57" s="333">
        <f t="shared" si="29"/>
        <v>0.15335735469529413</v>
      </c>
      <c r="N57" s="208">
        <f t="shared" si="29"/>
        <v>0.17274072363258453</v>
      </c>
    </row>
  </sheetData>
  <mergeCells count="30"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43:D45"/>
    <mergeCell ref="E43:J43"/>
    <mergeCell ref="L43:N43"/>
    <mergeCell ref="E44:G44"/>
    <mergeCell ref="H44:J44"/>
    <mergeCell ref="L44:L45"/>
    <mergeCell ref="M44:M45"/>
    <mergeCell ref="N44:N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E49:N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4481160-E66D-4B66-B511-E03A04FBC2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1FBF7F80-FEE2-420E-A5AE-C22FD19BD8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6DBD70D5-25AE-4B09-94D4-223B03B077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5758527D-F82E-4C55-8942-B4A2C8439B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5AEF55FF-4508-4A23-87BA-A39D163E91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E89734B8-0A74-469F-8306-A226A487869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728-5DB9-4155-8EA2-9F639DAEE9D1}">
  <sheetPr>
    <pageSetUpPr fitToPage="1"/>
  </sheetPr>
  <dimension ref="A1:AQ97"/>
  <sheetViews>
    <sheetView showGridLines="0" topLeftCell="V15" workbookViewId="0">
      <selection activeCell="AO92" sqref="AO92:AO93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152</v>
      </c>
    </row>
    <row r="3" spans="1:43" ht="8.25" customHeight="1" thickBot="1"/>
    <row r="4" spans="1:43">
      <c r="A4" s="484" t="s">
        <v>3</v>
      </c>
      <c r="B4" s="431" t="s">
        <v>136</v>
      </c>
      <c r="C4" s="493"/>
      <c r="D4" s="493"/>
      <c r="E4" s="493"/>
      <c r="F4" s="493"/>
      <c r="G4" s="508"/>
      <c r="H4" s="494" t="s">
        <v>138</v>
      </c>
      <c r="I4" s="493"/>
      <c r="J4" s="493"/>
      <c r="K4" s="493"/>
      <c r="L4" s="493"/>
      <c r="M4" s="508"/>
      <c r="N4" s="509" t="s">
        <v>156</v>
      </c>
      <c r="O4" s="487"/>
      <c r="P4" s="510"/>
      <c r="R4" s="494" t="s">
        <v>137</v>
      </c>
      <c r="S4" s="493"/>
      <c r="T4" s="493"/>
      <c r="U4" s="493"/>
      <c r="V4" s="493"/>
      <c r="W4" s="508"/>
      <c r="X4" s="493" t="s">
        <v>139</v>
      </c>
      <c r="Y4" s="493"/>
      <c r="Z4" s="493"/>
      <c r="AA4" s="493"/>
      <c r="AB4" s="493"/>
      <c r="AC4" s="432"/>
      <c r="AE4" s="487" t="s">
        <v>156</v>
      </c>
      <c r="AF4" s="487"/>
      <c r="AG4" s="487"/>
      <c r="AI4" s="478" t="s">
        <v>142</v>
      </c>
      <c r="AJ4" s="477"/>
      <c r="AK4" s="477"/>
      <c r="AL4" s="477"/>
      <c r="AM4" s="477"/>
      <c r="AN4" s="476"/>
      <c r="AO4" s="487" t="s">
        <v>156</v>
      </c>
      <c r="AP4" s="487"/>
      <c r="AQ4" s="487"/>
    </row>
    <row r="5" spans="1:43">
      <c r="A5" s="485"/>
      <c r="B5" s="513" t="s">
        <v>177</v>
      </c>
      <c r="C5" s="515"/>
      <c r="D5" s="525"/>
      <c r="E5" s="513" t="s">
        <v>178</v>
      </c>
      <c r="F5" s="515"/>
      <c r="G5" s="525"/>
      <c r="H5" s="515" t="str">
        <f>B5</f>
        <v>jan-mar 2025</v>
      </c>
      <c r="I5" s="489"/>
      <c r="J5" s="490"/>
      <c r="K5" s="513" t="str">
        <f>E5</f>
        <v>jan-mar 2026</v>
      </c>
      <c r="L5" s="489"/>
      <c r="M5" s="490"/>
      <c r="N5" s="495" t="s">
        <v>140</v>
      </c>
      <c r="O5" s="489"/>
      <c r="P5" s="499"/>
      <c r="R5" s="522" t="str">
        <f>H5</f>
        <v>jan-mar 2025</v>
      </c>
      <c r="S5" s="489"/>
      <c r="T5" s="490"/>
      <c r="U5" s="523" t="str">
        <f>K5</f>
        <v>jan-mar 2026</v>
      </c>
      <c r="V5" s="497"/>
      <c r="W5" s="511"/>
      <c r="X5" s="515" t="str">
        <f>R5</f>
        <v>jan-mar 2025</v>
      </c>
      <c r="Y5" s="489"/>
      <c r="Z5" s="490"/>
      <c r="AA5" s="513" t="str">
        <f>U5</f>
        <v>jan-mar 2026</v>
      </c>
      <c r="AB5" s="489"/>
      <c r="AC5" s="499"/>
      <c r="AE5" s="488" t="s">
        <v>141</v>
      </c>
      <c r="AF5" s="489"/>
      <c r="AG5" s="499"/>
      <c r="AI5" s="518" t="str">
        <f>X5</f>
        <v>jan-mar 2025</v>
      </c>
      <c r="AJ5" s="519"/>
      <c r="AK5" s="520"/>
      <c r="AL5" s="521" t="str">
        <f>AA5</f>
        <v>jan-mar 2026</v>
      </c>
      <c r="AM5" s="519"/>
      <c r="AN5" s="520"/>
      <c r="AO5" s="489" t="s">
        <v>142</v>
      </c>
      <c r="AP5" s="489"/>
      <c r="AQ5" s="499"/>
    </row>
    <row r="6" spans="1:43" ht="19.5" customHeight="1" thickBot="1">
      <c r="A6" s="48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183</v>
      </c>
      <c r="B7" s="39">
        <v>1942.76</v>
      </c>
      <c r="C7" s="370">
        <v>85623.97</v>
      </c>
      <c r="D7" s="375">
        <v>87566.73</v>
      </c>
      <c r="E7" s="39">
        <v>1156.5499999999997</v>
      </c>
      <c r="F7" s="379">
        <v>90009.51999999999</v>
      </c>
      <c r="G7" s="377">
        <v>91166.069999999992</v>
      </c>
      <c r="H7" s="345">
        <f t="shared" ref="H7:H32" si="0">B7/$B$33</f>
        <v>4.3758181741191657E-2</v>
      </c>
      <c r="I7" s="323">
        <f t="shared" ref="I7:I32" si="1">C7/$C$33</f>
        <v>0.31537672382386839</v>
      </c>
      <c r="J7" s="398">
        <f t="shared" ref="J7:J32" si="2">D7/$D$33</f>
        <v>0.27720195190130709</v>
      </c>
      <c r="K7" s="323">
        <f t="shared" ref="K7:K32" si="3">E7/$E$33</f>
        <v>2.7048005620316208E-2</v>
      </c>
      <c r="L7" s="323">
        <f t="shared" ref="L7:L32" si="4">F7/$F$33</f>
        <v>0.41412034131685171</v>
      </c>
      <c r="M7" s="399">
        <f t="shared" ref="M7:M32" si="5">G7/$G$33</f>
        <v>0.35049006905840097</v>
      </c>
      <c r="N7" s="392">
        <f t="shared" ref="N7:P33" si="6">(E7-B7)/B7</f>
        <v>-0.40468714612201212</v>
      </c>
      <c r="O7" s="393">
        <f t="shared" si="6"/>
        <v>5.1218718309837631E-2</v>
      </c>
      <c r="P7" s="382">
        <f t="shared" si="6"/>
        <v>4.1103967225908707E-2</v>
      </c>
      <c r="R7" s="401">
        <v>197.68999999999997</v>
      </c>
      <c r="S7" s="369">
        <v>7908.0339999999997</v>
      </c>
      <c r="T7" s="374">
        <v>8105.7239999999993</v>
      </c>
      <c r="U7" s="39">
        <v>166.43799999999999</v>
      </c>
      <c r="V7" s="112">
        <v>8807.9450000000015</v>
      </c>
      <c r="W7" s="380">
        <v>8974.3830000000016</v>
      </c>
      <c r="X7" s="345">
        <f>R7/$R$33</f>
        <v>3.5583274834854288E-2</v>
      </c>
      <c r="Y7" s="323">
        <f>S7/$S$33</f>
        <v>0.24484299340264296</v>
      </c>
      <c r="Z7" s="398">
        <f>T7/$T$33</f>
        <v>0.21413074328986612</v>
      </c>
      <c r="AA7" s="323">
        <f>U7/$U$33</f>
        <v>2.5297996777065797E-2</v>
      </c>
      <c r="AB7" s="323">
        <f>V7/$V$33</f>
        <v>0.31275091822332668</v>
      </c>
      <c r="AC7" s="399">
        <f>W7/$W$33</f>
        <v>0.25831577073096357</v>
      </c>
      <c r="AE7" s="392">
        <f t="shared" ref="AE7:AG33" si="7">(U7-R7)/R7</f>
        <v>-0.15808589205321455</v>
      </c>
      <c r="AF7" s="393">
        <f t="shared" si="7"/>
        <v>0.11379705752403213</v>
      </c>
      <c r="AG7" s="382">
        <f t="shared" si="7"/>
        <v>0.10716612112625627</v>
      </c>
      <c r="AI7" s="27">
        <f t="shared" ref="AI7:AN22" si="8">(R7/B7)*10</f>
        <v>1.0175729374704028</v>
      </c>
      <c r="AJ7" s="28">
        <f t="shared" si="8"/>
        <v>0.92357712448978946</v>
      </c>
      <c r="AK7" s="406">
        <f t="shared" si="8"/>
        <v>0.92566252045725572</v>
      </c>
      <c r="AL7" s="28">
        <f t="shared" si="8"/>
        <v>1.4390903981669623</v>
      </c>
      <c r="AM7" s="28">
        <f t="shared" si="8"/>
        <v>0.97855704596580484</v>
      </c>
      <c r="AN7" s="402">
        <f t="shared" si="8"/>
        <v>0.98439945914088456</v>
      </c>
      <c r="AO7" s="383">
        <f t="shared" ref="AO7:AQ18" si="9">(AL7-AI7)/AI7</f>
        <v>0.41423808080471852</v>
      </c>
      <c r="AP7" s="381">
        <f t="shared" si="9"/>
        <v>5.95293235596192E-2</v>
      </c>
      <c r="AQ7" s="382">
        <f t="shared" si="9"/>
        <v>6.3453945023737329E-2</v>
      </c>
    </row>
    <row r="8" spans="1:43" ht="20.100000000000001" customHeight="1">
      <c r="A8" s="8" t="s">
        <v>179</v>
      </c>
      <c r="B8" s="19">
        <v>1921.2200000000003</v>
      </c>
      <c r="C8" s="371">
        <v>20145.54</v>
      </c>
      <c r="D8" s="375">
        <v>22066.760000000002</v>
      </c>
      <c r="E8" s="19">
        <v>1856.0899999999997</v>
      </c>
      <c r="F8" s="369">
        <v>15426.569999999998</v>
      </c>
      <c r="G8" s="377">
        <v>17282.659999999996</v>
      </c>
      <c r="H8" s="345">
        <f t="shared" si="0"/>
        <v>4.3273020818223686E-2</v>
      </c>
      <c r="I8" s="323">
        <f t="shared" si="1"/>
        <v>7.4201586364924368E-2</v>
      </c>
      <c r="J8" s="399">
        <f t="shared" si="2"/>
        <v>6.9854714731698769E-2</v>
      </c>
      <c r="K8" s="323">
        <f t="shared" si="3"/>
        <v>4.3408008950596787E-2</v>
      </c>
      <c r="L8" s="323">
        <f t="shared" si="4"/>
        <v>7.0975341649953297E-2</v>
      </c>
      <c r="M8" s="399">
        <f t="shared" si="5"/>
        <v>6.6443586927821541E-2</v>
      </c>
      <c r="N8" s="394">
        <f t="shared" si="6"/>
        <v>-3.3900334162667758E-2</v>
      </c>
      <c r="O8" s="395">
        <f t="shared" si="6"/>
        <v>-0.2342439070881199</v>
      </c>
      <c r="P8" s="386">
        <f t="shared" si="6"/>
        <v>-0.21680119781970736</v>
      </c>
      <c r="R8" s="401">
        <v>377.56100000000009</v>
      </c>
      <c r="S8" s="369">
        <v>2816.1889999999999</v>
      </c>
      <c r="T8" s="374">
        <v>3193.75</v>
      </c>
      <c r="U8" s="19">
        <v>371.7059999999999</v>
      </c>
      <c r="V8" s="119">
        <v>2469.297</v>
      </c>
      <c r="W8" s="375">
        <v>2841.0029999999997</v>
      </c>
      <c r="X8" s="345">
        <f t="shared" ref="X8:X32" si="10">R8/$R$33</f>
        <v>6.7959213060460447E-2</v>
      </c>
      <c r="Y8" s="323">
        <f t="shared" ref="Y8:Y32" si="11">S8/$S$33</f>
        <v>8.7192865476753853E-2</v>
      </c>
      <c r="Z8" s="399">
        <f t="shared" ref="Z8:Z32" si="12">T8/$T$33</f>
        <v>8.4370015729873113E-2</v>
      </c>
      <c r="AA8" s="323">
        <f t="shared" ref="AA8:AA32" si="13">U8/$U$33</f>
        <v>5.6498018421370227E-2</v>
      </c>
      <c r="AB8" s="323">
        <f t="shared" ref="AB8:AB32" si="14">V8/$V$33</f>
        <v>8.7679351326115873E-2</v>
      </c>
      <c r="AC8" s="399">
        <f t="shared" ref="AC8:AC32" si="15">W8/$W$33</f>
        <v>8.1774521946966106E-2</v>
      </c>
      <c r="AE8" s="394">
        <f t="shared" si="7"/>
        <v>-1.5507427938797141E-2</v>
      </c>
      <c r="AF8" s="395">
        <f t="shared" si="7"/>
        <v>-0.12317781228461579</v>
      </c>
      <c r="AG8" s="386">
        <f t="shared" si="7"/>
        <v>-0.11044915851272025</v>
      </c>
      <c r="AI8" s="27">
        <f t="shared" si="8"/>
        <v>1.9652148114219092</v>
      </c>
      <c r="AJ8" s="28">
        <f t="shared" si="8"/>
        <v>1.3979218228947945</v>
      </c>
      <c r="AK8" s="402">
        <f t="shared" si="8"/>
        <v>1.4473126095539171</v>
      </c>
      <c r="AL8" s="28">
        <f t="shared" si="8"/>
        <v>2.0026291828521243</v>
      </c>
      <c r="AM8" s="28">
        <f t="shared" si="8"/>
        <v>1.6006779212747879</v>
      </c>
      <c r="AN8" s="402">
        <f t="shared" si="8"/>
        <v>1.6438459126083602</v>
      </c>
      <c r="AO8" s="384">
        <f t="shared" si="9"/>
        <v>1.9038311340196106E-2</v>
      </c>
      <c r="AP8" s="385">
        <f t="shared" si="9"/>
        <v>0.14504108531629423</v>
      </c>
      <c r="AQ8" s="386">
        <f t="shared" si="9"/>
        <v>0.13579188197290537</v>
      </c>
    </row>
    <row r="9" spans="1:43" ht="20.100000000000001" customHeight="1">
      <c r="A9" s="8" t="s">
        <v>191</v>
      </c>
      <c r="B9" s="19">
        <v>12435.33</v>
      </c>
      <c r="C9" s="371">
        <v>45864.229999999996</v>
      </c>
      <c r="D9" s="375">
        <v>58299.56</v>
      </c>
      <c r="E9" s="19">
        <v>4470.4500000000007</v>
      </c>
      <c r="F9" s="369">
        <v>12233.390000000001</v>
      </c>
      <c r="G9" s="377">
        <v>16703.840000000004</v>
      </c>
      <c r="H9" s="345">
        <f t="shared" si="0"/>
        <v>0.28008988766069554</v>
      </c>
      <c r="I9" s="323">
        <f t="shared" si="1"/>
        <v>0.16893062302652373</v>
      </c>
      <c r="J9" s="399">
        <f t="shared" si="2"/>
        <v>0.1845535607757349</v>
      </c>
      <c r="K9" s="323">
        <f t="shared" si="3"/>
        <v>0.10454952810111334</v>
      </c>
      <c r="L9" s="323">
        <f t="shared" si="4"/>
        <v>5.628399798445944E-2</v>
      </c>
      <c r="M9" s="399">
        <f t="shared" si="5"/>
        <v>6.4218300022590449E-2</v>
      </c>
      <c r="N9" s="394">
        <f t="shared" si="6"/>
        <v>-0.64050411207422719</v>
      </c>
      <c r="O9" s="395">
        <f t="shared" si="6"/>
        <v>-0.73326947819684318</v>
      </c>
      <c r="P9" s="386">
        <f t="shared" si="6"/>
        <v>-0.7134825717381057</v>
      </c>
      <c r="R9" s="401">
        <v>854.96499999999992</v>
      </c>
      <c r="S9" s="369">
        <v>2607.6489999999994</v>
      </c>
      <c r="T9" s="374">
        <v>3462.6139999999996</v>
      </c>
      <c r="U9" s="19">
        <v>618.84500000000003</v>
      </c>
      <c r="V9" s="119">
        <v>1659.0840000000001</v>
      </c>
      <c r="W9" s="375">
        <v>2277.9290000000001</v>
      </c>
      <c r="X9" s="345">
        <f t="shared" si="10"/>
        <v>0.15388969886782944</v>
      </c>
      <c r="Y9" s="323">
        <f t="shared" si="11"/>
        <v>8.0736196493769299E-2</v>
      </c>
      <c r="Z9" s="399">
        <f t="shared" si="12"/>
        <v>9.1472656797331922E-2</v>
      </c>
      <c r="AA9" s="323">
        <f t="shared" si="13"/>
        <v>9.4062286349891763E-2</v>
      </c>
      <c r="AB9" s="323">
        <f t="shared" si="14"/>
        <v>5.8910454641761457E-2</v>
      </c>
      <c r="AC9" s="399">
        <f t="shared" si="15"/>
        <v>6.5567179972752784E-2</v>
      </c>
      <c r="AE9" s="394">
        <f t="shared" si="7"/>
        <v>-0.27617504810138416</v>
      </c>
      <c r="AF9" s="395">
        <f t="shared" si="7"/>
        <v>-0.36376253092344851</v>
      </c>
      <c r="AG9" s="386">
        <f t="shared" si="7"/>
        <v>-0.34213602786796321</v>
      </c>
      <c r="AI9" s="27">
        <f t="shared" si="8"/>
        <v>0.68752900003457884</v>
      </c>
      <c r="AJ9" s="28">
        <f t="shared" si="8"/>
        <v>0.56855832966126318</v>
      </c>
      <c r="AK9" s="402">
        <f t="shared" si="8"/>
        <v>0.59393484273294683</v>
      </c>
      <c r="AL9" s="28">
        <f t="shared" si="8"/>
        <v>1.3843013566866869</v>
      </c>
      <c r="AM9" s="28">
        <f t="shared" si="8"/>
        <v>1.3561931729471552</v>
      </c>
      <c r="AN9" s="402">
        <f t="shared" si="8"/>
        <v>1.3637157683502712</v>
      </c>
      <c r="AO9" s="384">
        <f t="shared" si="9"/>
        <v>1.0134443152464323</v>
      </c>
      <c r="AP9" s="385">
        <f t="shared" si="9"/>
        <v>1.3853193281947882</v>
      </c>
      <c r="AQ9" s="386">
        <f t="shared" si="9"/>
        <v>1.2960696531546034</v>
      </c>
    </row>
    <row r="10" spans="1:43" ht="20.100000000000001" customHeight="1">
      <c r="A10" s="8" t="s">
        <v>181</v>
      </c>
      <c r="B10" s="19">
        <v>2851.36</v>
      </c>
      <c r="C10" s="371">
        <v>11360.41</v>
      </c>
      <c r="D10" s="375">
        <v>14211.77</v>
      </c>
      <c r="E10" s="19">
        <v>2466.63</v>
      </c>
      <c r="F10" s="369">
        <v>9209.0600000000013</v>
      </c>
      <c r="G10" s="377">
        <v>11675.690000000002</v>
      </c>
      <c r="H10" s="345">
        <f t="shared" si="0"/>
        <v>6.4223233487185366E-2</v>
      </c>
      <c r="I10" s="323">
        <f t="shared" si="1"/>
        <v>4.1843526842961297E-2</v>
      </c>
      <c r="J10" s="399">
        <f t="shared" si="2"/>
        <v>4.4988894571858964E-2</v>
      </c>
      <c r="K10" s="323">
        <f t="shared" si="3"/>
        <v>5.7686586920790789E-2</v>
      </c>
      <c r="L10" s="323">
        <f t="shared" si="4"/>
        <v>4.236950791879978E-2</v>
      </c>
      <c r="M10" s="399">
        <f t="shared" si="5"/>
        <v>4.4887460810853014E-2</v>
      </c>
      <c r="N10" s="394">
        <f t="shared" si="6"/>
        <v>-0.13492859547724595</v>
      </c>
      <c r="O10" s="395">
        <f t="shared" si="6"/>
        <v>-0.18937256665912575</v>
      </c>
      <c r="P10" s="386">
        <f t="shared" si="6"/>
        <v>-0.17844927127303623</v>
      </c>
      <c r="R10" s="401">
        <v>479.51500000000004</v>
      </c>
      <c r="S10" s="369">
        <v>1965.0800000000002</v>
      </c>
      <c r="T10" s="374">
        <v>2444.5950000000003</v>
      </c>
      <c r="U10" s="19">
        <v>531.029</v>
      </c>
      <c r="V10" s="119">
        <v>1725.5419999999995</v>
      </c>
      <c r="W10" s="375">
        <v>2256.5709999999995</v>
      </c>
      <c r="X10" s="345">
        <f t="shared" si="10"/>
        <v>8.6310455928145874E-2</v>
      </c>
      <c r="Y10" s="323">
        <f t="shared" si="11"/>
        <v>6.0841426513298463E-2</v>
      </c>
      <c r="Z10" s="399">
        <f t="shared" si="12"/>
        <v>6.4579418740718333E-2</v>
      </c>
      <c r="AA10" s="323">
        <f t="shared" si="13"/>
        <v>8.0714559959435189E-2</v>
      </c>
      <c r="AB10" s="323">
        <f t="shared" si="14"/>
        <v>6.1270233287437109E-2</v>
      </c>
      <c r="AC10" s="399">
        <f t="shared" si="15"/>
        <v>6.4952418129930592E-2</v>
      </c>
      <c r="AE10" s="394">
        <f t="shared" si="7"/>
        <v>0.10742938177116451</v>
      </c>
      <c r="AF10" s="395">
        <f t="shared" si="7"/>
        <v>-0.12189732733527422</v>
      </c>
      <c r="AG10" s="386">
        <f t="shared" si="7"/>
        <v>-7.6914171877141516E-2</v>
      </c>
      <c r="AI10" s="27">
        <f t="shared" si="8"/>
        <v>1.681706273497559</v>
      </c>
      <c r="AJ10" s="28">
        <f t="shared" si="8"/>
        <v>1.7297615138890234</v>
      </c>
      <c r="AK10" s="402">
        <f t="shared" si="8"/>
        <v>1.7201200132003263</v>
      </c>
      <c r="AL10" s="28">
        <f t="shared" si="8"/>
        <v>2.1528522721283694</v>
      </c>
      <c r="AM10" s="28">
        <f t="shared" si="8"/>
        <v>1.8737439000288838</v>
      </c>
      <c r="AN10" s="402">
        <f t="shared" si="8"/>
        <v>1.9327089020006518</v>
      </c>
      <c r="AO10" s="384">
        <f t="shared" si="9"/>
        <v>0.28015950588739613</v>
      </c>
      <c r="AP10" s="385">
        <f t="shared" si="9"/>
        <v>8.3238287465504254E-2</v>
      </c>
      <c r="AQ10" s="386">
        <f t="shared" si="9"/>
        <v>0.12358956768650033</v>
      </c>
    </row>
    <row r="11" spans="1:43" ht="20.100000000000001" customHeight="1">
      <c r="A11" s="8" t="s">
        <v>185</v>
      </c>
      <c r="B11" s="19">
        <v>535.13</v>
      </c>
      <c r="C11" s="371">
        <v>315.14000000000004</v>
      </c>
      <c r="D11" s="375">
        <v>850.27</v>
      </c>
      <c r="E11" s="19">
        <v>5855.869999999999</v>
      </c>
      <c r="F11" s="369">
        <v>2752.4900000000002</v>
      </c>
      <c r="G11" s="377">
        <v>8608.3599999999988</v>
      </c>
      <c r="H11" s="345">
        <f t="shared" si="0"/>
        <v>1.205311813871188E-2</v>
      </c>
      <c r="I11" s="323">
        <f t="shared" si="1"/>
        <v>1.1607476358063507E-3</v>
      </c>
      <c r="J11" s="399">
        <f t="shared" si="2"/>
        <v>2.6916216197992596E-3</v>
      </c>
      <c r="K11" s="323">
        <f t="shared" si="3"/>
        <v>0.13695007104910387</v>
      </c>
      <c r="L11" s="323">
        <f t="shared" si="4"/>
        <v>1.2663794877155453E-2</v>
      </c>
      <c r="M11" s="399">
        <f t="shared" si="5"/>
        <v>3.3095039534769638E-2</v>
      </c>
      <c r="N11" s="394">
        <f t="shared" si="6"/>
        <v>9.942892381290525</v>
      </c>
      <c r="O11" s="395">
        <f t="shared" si="6"/>
        <v>7.7341816335596878</v>
      </c>
      <c r="P11" s="386">
        <f t="shared" si="6"/>
        <v>9.1242664094934529</v>
      </c>
      <c r="R11" s="401">
        <v>115.27699999999999</v>
      </c>
      <c r="S11" s="369">
        <v>70.98299999999999</v>
      </c>
      <c r="T11" s="374">
        <v>186.26</v>
      </c>
      <c r="U11" s="19">
        <v>1178.3990000000001</v>
      </c>
      <c r="V11" s="119">
        <v>719.69299999999998</v>
      </c>
      <c r="W11" s="375">
        <v>1898.0920000000001</v>
      </c>
      <c r="X11" s="345">
        <f t="shared" si="10"/>
        <v>2.074932051766654E-2</v>
      </c>
      <c r="Y11" s="323">
        <f t="shared" si="11"/>
        <v>2.197725781237132E-3</v>
      </c>
      <c r="Z11" s="399">
        <f t="shared" si="12"/>
        <v>4.9204725259792293E-3</v>
      </c>
      <c r="AA11" s="323">
        <f t="shared" si="13"/>
        <v>0.17911254703912305</v>
      </c>
      <c r="AB11" s="323">
        <f t="shared" si="14"/>
        <v>2.5554728894072409E-2</v>
      </c>
      <c r="AC11" s="399">
        <f t="shared" si="15"/>
        <v>5.4634073216874746E-2</v>
      </c>
      <c r="AE11" s="394">
        <f t="shared" si="7"/>
        <v>9.2223253554481825</v>
      </c>
      <c r="AF11" s="395">
        <f t="shared" si="7"/>
        <v>9.1389487623797265</v>
      </c>
      <c r="AG11" s="386">
        <f t="shared" si="7"/>
        <v>9.1905508429077649</v>
      </c>
      <c r="AI11" s="27">
        <f t="shared" si="8"/>
        <v>2.1541868331059741</v>
      </c>
      <c r="AJ11" s="28">
        <f t="shared" si="8"/>
        <v>2.2524274925429961</v>
      </c>
      <c r="AK11" s="402">
        <f t="shared" si="8"/>
        <v>2.1905982805461792</v>
      </c>
      <c r="AL11" s="28">
        <f t="shared" si="8"/>
        <v>2.0123380471219483</v>
      </c>
      <c r="AM11" s="28">
        <f t="shared" si="8"/>
        <v>2.6146979643886077</v>
      </c>
      <c r="AN11" s="402">
        <f t="shared" si="8"/>
        <v>2.204940313834459</v>
      </c>
      <c r="AO11" s="384">
        <f t="shared" si="9"/>
        <v>-6.5847949585460891E-2</v>
      </c>
      <c r="AP11" s="385">
        <f t="shared" si="9"/>
        <v>0.16083557541584051</v>
      </c>
      <c r="AQ11" s="386">
        <f t="shared" si="9"/>
        <v>6.5470850660504874E-3</v>
      </c>
    </row>
    <row r="12" spans="1:43" ht="20.100000000000001" customHeight="1">
      <c r="A12" s="8" t="s">
        <v>190</v>
      </c>
      <c r="B12" s="19">
        <v>1051.46</v>
      </c>
      <c r="C12" s="371">
        <v>6006</v>
      </c>
      <c r="D12" s="375">
        <v>7057.46</v>
      </c>
      <c r="E12" s="19">
        <v>863.04</v>
      </c>
      <c r="F12" s="369">
        <v>6057.2400000000007</v>
      </c>
      <c r="G12" s="377">
        <v>6920.2800000000007</v>
      </c>
      <c r="H12" s="345">
        <f t="shared" si="0"/>
        <v>2.368279034651392E-2</v>
      </c>
      <c r="I12" s="323">
        <f t="shared" si="1"/>
        <v>2.2121756364323605E-2</v>
      </c>
      <c r="J12" s="399">
        <f t="shared" si="2"/>
        <v>2.2341152712513062E-2</v>
      </c>
      <c r="K12" s="323">
        <f t="shared" si="3"/>
        <v>2.0183745424372231E-2</v>
      </c>
      <c r="L12" s="323">
        <f t="shared" si="4"/>
        <v>2.7868455428249006E-2</v>
      </c>
      <c r="M12" s="399">
        <f t="shared" si="5"/>
        <v>2.6605176850372857E-2</v>
      </c>
      <c r="N12" s="394">
        <f t="shared" si="6"/>
        <v>-0.17919844787248213</v>
      </c>
      <c r="O12" s="395">
        <f t="shared" si="6"/>
        <v>8.5314685314686473E-3</v>
      </c>
      <c r="P12" s="386">
        <f t="shared" si="6"/>
        <v>-1.9437588027420544E-2</v>
      </c>
      <c r="R12" s="401">
        <v>129.44400000000002</v>
      </c>
      <c r="S12" s="369">
        <v>1068.7329999999999</v>
      </c>
      <c r="T12" s="374">
        <v>1198.1769999999999</v>
      </c>
      <c r="U12" s="19">
        <v>142.739</v>
      </c>
      <c r="V12" s="119">
        <v>1302.8519999999996</v>
      </c>
      <c r="W12" s="375">
        <v>1445.5909999999997</v>
      </c>
      <c r="X12" s="345">
        <f t="shared" si="10"/>
        <v>2.3299314217830339E-2</v>
      </c>
      <c r="Y12" s="323">
        <f t="shared" si="11"/>
        <v>3.3089360373031632E-2</v>
      </c>
      <c r="Z12" s="399">
        <f t="shared" si="12"/>
        <v>3.165251266917328E-2</v>
      </c>
      <c r="AA12" s="323">
        <f t="shared" si="13"/>
        <v>2.1695831252247656E-2</v>
      </c>
      <c r="AB12" s="323">
        <f t="shared" si="14"/>
        <v>4.6261433207075819E-2</v>
      </c>
      <c r="AC12" s="399">
        <f t="shared" si="15"/>
        <v>4.1609429119165542E-2</v>
      </c>
      <c r="AE12" s="394">
        <f t="shared" si="7"/>
        <v>0.10270850715367252</v>
      </c>
      <c r="AF12" s="395">
        <f t="shared" si="7"/>
        <v>0.21906219794841153</v>
      </c>
      <c r="AG12" s="386">
        <f t="shared" si="7"/>
        <v>0.20649202914093642</v>
      </c>
      <c r="AI12" s="27">
        <f t="shared" si="8"/>
        <v>1.2310882011679001</v>
      </c>
      <c r="AJ12" s="28">
        <f t="shared" si="8"/>
        <v>1.7794422244422243</v>
      </c>
      <c r="AK12" s="402">
        <f t="shared" si="8"/>
        <v>1.6977453644795717</v>
      </c>
      <c r="AL12" s="28">
        <f t="shared" si="8"/>
        <v>1.6539094364108271</v>
      </c>
      <c r="AM12" s="28">
        <f t="shared" si="8"/>
        <v>2.150900410087762</v>
      </c>
      <c r="AN12" s="402">
        <f t="shared" si="8"/>
        <v>2.0889198124931356</v>
      </c>
      <c r="AO12" s="384">
        <f t="shared" si="9"/>
        <v>0.34345324310785202</v>
      </c>
      <c r="AP12" s="385">
        <f t="shared" si="9"/>
        <v>0.20874978717669421</v>
      </c>
      <c r="AQ12" s="386">
        <f t="shared" si="9"/>
        <v>0.2304081967754186</v>
      </c>
    </row>
    <row r="13" spans="1:43" ht="20.100000000000001" customHeight="1">
      <c r="A13" s="8" t="s">
        <v>187</v>
      </c>
      <c r="B13" s="19">
        <v>4651.2099999999991</v>
      </c>
      <c r="C13" s="371">
        <v>10509.569999999998</v>
      </c>
      <c r="D13" s="375">
        <v>15160.779999999997</v>
      </c>
      <c r="E13" s="19">
        <v>6750.7899999999991</v>
      </c>
      <c r="F13" s="369">
        <v>9742.9799999999977</v>
      </c>
      <c r="G13" s="377">
        <v>16493.769999999997</v>
      </c>
      <c r="H13" s="345">
        <f t="shared" si="0"/>
        <v>0.10476255044187033</v>
      </c>
      <c r="I13" s="323">
        <f t="shared" si="1"/>
        <v>3.8709648190776623E-2</v>
      </c>
      <c r="J13" s="399">
        <f t="shared" si="2"/>
        <v>4.7993088337845873E-2</v>
      </c>
      <c r="K13" s="323">
        <f t="shared" si="3"/>
        <v>0.15787938771481949</v>
      </c>
      <c r="L13" s="323">
        <f t="shared" si="4"/>
        <v>4.4825993995338043E-2</v>
      </c>
      <c r="M13" s="399">
        <f t="shared" si="5"/>
        <v>6.3410681038827077E-2</v>
      </c>
      <c r="N13" s="394">
        <f t="shared" si="6"/>
        <v>0.45140511823804996</v>
      </c>
      <c r="O13" s="395">
        <f t="shared" si="6"/>
        <v>-7.2942089923755241E-2</v>
      </c>
      <c r="P13" s="386">
        <f t="shared" si="6"/>
        <v>8.7923576491447011E-2</v>
      </c>
      <c r="R13" s="401">
        <v>387.14499999999998</v>
      </c>
      <c r="S13" s="369">
        <v>888.52700000000004</v>
      </c>
      <c r="T13" s="374">
        <v>1275.672</v>
      </c>
      <c r="U13" s="19">
        <v>532.51200000000006</v>
      </c>
      <c r="V13" s="119">
        <v>713.92400000000021</v>
      </c>
      <c r="W13" s="375">
        <v>1246.4360000000001</v>
      </c>
      <c r="X13" s="345">
        <f t="shared" si="10"/>
        <v>6.9684288208506584E-2</v>
      </c>
      <c r="Y13" s="323">
        <f t="shared" si="11"/>
        <v>2.7509948793729283E-2</v>
      </c>
      <c r="Z13" s="399">
        <f t="shared" si="12"/>
        <v>3.3699715602711136E-2</v>
      </c>
      <c r="AA13" s="323">
        <f t="shared" si="13"/>
        <v>8.0939970798428629E-2</v>
      </c>
      <c r="AB13" s="323">
        <f t="shared" si="14"/>
        <v>2.534988428534355E-2</v>
      </c>
      <c r="AC13" s="399">
        <f t="shared" si="15"/>
        <v>3.5877015278578964E-2</v>
      </c>
      <c r="AE13" s="394">
        <f t="shared" si="7"/>
        <v>0.37548463753890682</v>
      </c>
      <c r="AF13" s="395">
        <f t="shared" si="7"/>
        <v>-0.19650837847358588</v>
      </c>
      <c r="AG13" s="386">
        <f t="shared" si="7"/>
        <v>-2.2918116882709564E-2</v>
      </c>
      <c r="AI13" s="27">
        <f t="shared" si="8"/>
        <v>0.83235330161398879</v>
      </c>
      <c r="AJ13" s="28">
        <f t="shared" si="8"/>
        <v>0.84544562717599314</v>
      </c>
      <c r="AK13" s="402">
        <f t="shared" si="8"/>
        <v>0.84142900299324985</v>
      </c>
      <c r="AL13" s="28">
        <f t="shared" si="8"/>
        <v>0.78881434617281854</v>
      </c>
      <c r="AM13" s="28">
        <f t="shared" si="8"/>
        <v>0.73275732886652789</v>
      </c>
      <c r="AN13" s="402">
        <f t="shared" si="8"/>
        <v>0.75570109198806601</v>
      </c>
      <c r="AO13" s="384">
        <f t="shared" si="9"/>
        <v>-5.2308263037757291E-2</v>
      </c>
      <c r="AP13" s="385">
        <f t="shared" si="9"/>
        <v>-0.13328864055500919</v>
      </c>
      <c r="AQ13" s="386">
        <f t="shared" si="9"/>
        <v>-0.10188371294573925</v>
      </c>
    </row>
    <row r="14" spans="1:43" ht="20.100000000000001" customHeight="1">
      <c r="A14" s="8" t="s">
        <v>201</v>
      </c>
      <c r="B14" s="19">
        <v>2116.41</v>
      </c>
      <c r="C14" s="371">
        <v>20072.329999999998</v>
      </c>
      <c r="D14" s="375">
        <v>22188.739999999998</v>
      </c>
      <c r="E14" s="19">
        <v>1295.6699999999998</v>
      </c>
      <c r="F14" s="369">
        <v>15338.700000000003</v>
      </c>
      <c r="G14" s="377">
        <v>16634.370000000003</v>
      </c>
      <c r="H14" s="345">
        <f t="shared" si="0"/>
        <v>4.7669425672175372E-2</v>
      </c>
      <c r="I14" s="323">
        <f t="shared" si="1"/>
        <v>7.3931933720330273E-2</v>
      </c>
      <c r="J14" s="399">
        <f t="shared" si="2"/>
        <v>7.0240855610693792E-2</v>
      </c>
      <c r="K14" s="323">
        <f t="shared" si="3"/>
        <v>3.0301577486554931E-2</v>
      </c>
      <c r="L14" s="323">
        <f t="shared" si="4"/>
        <v>7.0571064920208385E-2</v>
      </c>
      <c r="M14" s="399">
        <f t="shared" si="5"/>
        <v>6.3951220997493854E-2</v>
      </c>
      <c r="N14" s="394">
        <f t="shared" si="6"/>
        <v>-0.3877982054516847</v>
      </c>
      <c r="O14" s="395">
        <f t="shared" si="6"/>
        <v>-0.23582862577488492</v>
      </c>
      <c r="P14" s="386">
        <f t="shared" si="6"/>
        <v>-0.2503238128888795</v>
      </c>
      <c r="R14" s="401">
        <v>164.65699999999998</v>
      </c>
      <c r="S14" s="369">
        <v>1521.4159999999999</v>
      </c>
      <c r="T14" s="374">
        <v>1686.0729999999999</v>
      </c>
      <c r="U14" s="19">
        <v>96.462000000000003</v>
      </c>
      <c r="V14" s="119">
        <v>1106.7920000000001</v>
      </c>
      <c r="W14" s="375">
        <v>1203.2540000000001</v>
      </c>
      <c r="X14" s="345">
        <f t="shared" si="10"/>
        <v>2.963748942527494E-2</v>
      </c>
      <c r="Y14" s="323">
        <f t="shared" si="11"/>
        <v>4.7105013414291776E-2</v>
      </c>
      <c r="Z14" s="399">
        <f t="shared" si="12"/>
        <v>4.4541371595057326E-2</v>
      </c>
      <c r="AA14" s="323">
        <f t="shared" si="13"/>
        <v>1.4661888301405456E-2</v>
      </c>
      <c r="AB14" s="323">
        <f t="shared" si="14"/>
        <v>3.9299770182742076E-2</v>
      </c>
      <c r="AC14" s="399">
        <f t="shared" si="15"/>
        <v>3.4634078397937196E-2</v>
      </c>
      <c r="AE14" s="394">
        <f t="shared" si="7"/>
        <v>-0.41416398938399207</v>
      </c>
      <c r="AF14" s="395">
        <f t="shared" si="7"/>
        <v>-0.27252506875174165</v>
      </c>
      <c r="AG14" s="386">
        <f t="shared" si="7"/>
        <v>-0.28635711502408245</v>
      </c>
      <c r="AI14" s="27">
        <f t="shared" si="8"/>
        <v>0.77800142694468455</v>
      </c>
      <c r="AJ14" s="28">
        <f t="shared" si="8"/>
        <v>0.75796681302071067</v>
      </c>
      <c r="AK14" s="402">
        <f t="shared" si="8"/>
        <v>0.75987775781770395</v>
      </c>
      <c r="AL14" s="28">
        <f t="shared" si="8"/>
        <v>0.74449512607376889</v>
      </c>
      <c r="AM14" s="28">
        <f t="shared" si="8"/>
        <v>0.72156832065298881</v>
      </c>
      <c r="AN14" s="402">
        <f t="shared" si="8"/>
        <v>0.72335411560521978</v>
      </c>
      <c r="AO14" s="384">
        <f t="shared" si="9"/>
        <v>-4.3067145779538449E-2</v>
      </c>
      <c r="AP14" s="385">
        <f t="shared" si="9"/>
        <v>-4.8021221697904744E-2</v>
      </c>
      <c r="AQ14" s="386">
        <f t="shared" si="9"/>
        <v>-4.8065155002531675E-2</v>
      </c>
    </row>
    <row r="15" spans="1:43" ht="20.100000000000001" customHeight="1">
      <c r="A15" s="8" t="s">
        <v>200</v>
      </c>
      <c r="B15" s="19">
        <v>599.16000000000008</v>
      </c>
      <c r="C15" s="371">
        <v>9948.48</v>
      </c>
      <c r="D15" s="375">
        <v>10547.64</v>
      </c>
      <c r="E15" s="19">
        <v>300.85000000000002</v>
      </c>
      <c r="F15" s="369">
        <v>10781.769999999999</v>
      </c>
      <c r="G15" s="377">
        <v>11082.619999999999</v>
      </c>
      <c r="H15" s="345">
        <f t="shared" si="0"/>
        <v>1.3495311912975559E-2</v>
      </c>
      <c r="I15" s="323">
        <f t="shared" si="1"/>
        <v>3.6642998793763919E-2</v>
      </c>
      <c r="J15" s="399">
        <f t="shared" si="2"/>
        <v>3.3389694875580064E-2</v>
      </c>
      <c r="K15" s="323">
        <f t="shared" si="3"/>
        <v>7.0359193211466291E-3</v>
      </c>
      <c r="L15" s="323">
        <f t="shared" si="4"/>
        <v>4.9605311442609538E-2</v>
      </c>
      <c r="M15" s="399">
        <f t="shared" si="5"/>
        <v>4.2607389450351606E-2</v>
      </c>
      <c r="N15" s="394">
        <f t="shared" si="6"/>
        <v>-0.49788036584551709</v>
      </c>
      <c r="O15" s="395">
        <f t="shared" si="6"/>
        <v>8.3760534272572199E-2</v>
      </c>
      <c r="P15" s="386">
        <f t="shared" si="6"/>
        <v>5.0720350713524501E-2</v>
      </c>
      <c r="R15" s="401">
        <v>70.646000000000001</v>
      </c>
      <c r="S15" s="369">
        <v>935.27100000000007</v>
      </c>
      <c r="T15" s="374">
        <v>1005.917</v>
      </c>
      <c r="U15" s="19">
        <v>34.866</v>
      </c>
      <c r="V15" s="119">
        <v>1085.5119999999997</v>
      </c>
      <c r="W15" s="375">
        <v>1120.3779999999997</v>
      </c>
      <c r="X15" s="345">
        <f t="shared" si="10"/>
        <v>1.2715949385315983E-2</v>
      </c>
      <c r="Y15" s="323">
        <f t="shared" si="11"/>
        <v>2.8957203684592567E-2</v>
      </c>
      <c r="Z15" s="399">
        <f t="shared" si="12"/>
        <v>2.6573536786832649E-2</v>
      </c>
      <c r="AA15" s="323">
        <f t="shared" si="13"/>
        <v>5.2995106624038751E-3</v>
      </c>
      <c r="AB15" s="323">
        <f t="shared" si="14"/>
        <v>3.8544163791036347E-2</v>
      </c>
      <c r="AC15" s="399">
        <f t="shared" si="15"/>
        <v>3.2248602113372625E-2</v>
      </c>
      <c r="AE15" s="394">
        <f t="shared" si="7"/>
        <v>-0.50646887297228438</v>
      </c>
      <c r="AF15" s="395">
        <f t="shared" si="7"/>
        <v>0.16063900195772096</v>
      </c>
      <c r="AG15" s="386">
        <f t="shared" si="7"/>
        <v>0.11378771807216666</v>
      </c>
      <c r="AI15" s="27">
        <f t="shared" si="8"/>
        <v>1.1790840510047398</v>
      </c>
      <c r="AJ15" s="28">
        <f t="shared" si="8"/>
        <v>0.9401144697481425</v>
      </c>
      <c r="AK15" s="402">
        <f t="shared" si="8"/>
        <v>0.95368916648653168</v>
      </c>
      <c r="AL15" s="28">
        <f t="shared" si="8"/>
        <v>1.1589164035233503</v>
      </c>
      <c r="AM15" s="28">
        <f t="shared" si="8"/>
        <v>1.0068031501321211</v>
      </c>
      <c r="AN15" s="402">
        <f t="shared" si="8"/>
        <v>1.0109324329445561</v>
      </c>
      <c r="AO15" s="384">
        <f t="shared" si="9"/>
        <v>-1.7104503673172292E-2</v>
      </c>
      <c r="AP15" s="385">
        <f t="shared" si="9"/>
        <v>7.0936766244906885E-2</v>
      </c>
      <c r="AQ15" s="386">
        <f t="shared" si="9"/>
        <v>6.0022980725379642E-2</v>
      </c>
    </row>
    <row r="16" spans="1:43" ht="20.100000000000001" customHeight="1">
      <c r="A16" s="8" t="s">
        <v>192</v>
      </c>
      <c r="B16" s="19">
        <v>2937.15</v>
      </c>
      <c r="C16" s="371">
        <v>3021.01</v>
      </c>
      <c r="D16" s="375">
        <v>5958.16</v>
      </c>
      <c r="E16" s="19">
        <v>2701.2</v>
      </c>
      <c r="F16" s="369">
        <v>3552.0800000000004</v>
      </c>
      <c r="G16" s="377">
        <v>6253.2800000000007</v>
      </c>
      <c r="H16" s="345">
        <f t="shared" si="0"/>
        <v>6.6155543402757463E-2</v>
      </c>
      <c r="I16" s="323">
        <f t="shared" si="1"/>
        <v>1.1127213985045832E-2</v>
      </c>
      <c r="J16" s="399">
        <f t="shared" si="2"/>
        <v>1.8861199701533812E-2</v>
      </c>
      <c r="K16" s="323">
        <f t="shared" si="3"/>
        <v>6.3172429018717877E-2</v>
      </c>
      <c r="L16" s="323">
        <f t="shared" si="4"/>
        <v>1.6342588894872043E-2</v>
      </c>
      <c r="M16" s="399">
        <f t="shared" si="5"/>
        <v>2.4040879891406068E-2</v>
      </c>
      <c r="N16" s="394">
        <f t="shared" si="6"/>
        <v>-8.0332975843930426E-2</v>
      </c>
      <c r="O16" s="395">
        <f t="shared" si="6"/>
        <v>0.17579220194570694</v>
      </c>
      <c r="P16" s="386">
        <f t="shared" si="6"/>
        <v>4.9532070303583794E-2</v>
      </c>
      <c r="R16" s="401">
        <v>505.68799999999999</v>
      </c>
      <c r="S16" s="369">
        <v>526.32199999999989</v>
      </c>
      <c r="T16" s="374">
        <v>1032.0099999999998</v>
      </c>
      <c r="U16" s="19">
        <v>470.62200000000007</v>
      </c>
      <c r="V16" s="119">
        <v>618.18200000000013</v>
      </c>
      <c r="W16" s="375">
        <v>1088.8040000000001</v>
      </c>
      <c r="X16" s="345">
        <f t="shared" si="10"/>
        <v>9.1021473441690523E-2</v>
      </c>
      <c r="Y16" s="323">
        <f t="shared" si="11"/>
        <v>1.6295612028687009E-2</v>
      </c>
      <c r="Z16" s="399">
        <f t="shared" si="12"/>
        <v>2.7262841466422334E-2</v>
      </c>
      <c r="AA16" s="323">
        <f t="shared" si="13"/>
        <v>7.1532906182580069E-2</v>
      </c>
      <c r="AB16" s="323">
        <f t="shared" si="14"/>
        <v>2.1950294663412695E-2</v>
      </c>
      <c r="AC16" s="399">
        <f t="shared" si="15"/>
        <v>3.1339786193096061E-2</v>
      </c>
      <c r="AE16" s="394">
        <f t="shared" si="7"/>
        <v>-6.9343152299441393E-2</v>
      </c>
      <c r="AF16" s="395">
        <f t="shared" si="7"/>
        <v>0.17453194052310234</v>
      </c>
      <c r="AG16" s="386">
        <f t="shared" si="7"/>
        <v>5.5032412476623618E-2</v>
      </c>
      <c r="AI16" s="27">
        <f t="shared" si="8"/>
        <v>1.7216962021006756</v>
      </c>
      <c r="AJ16" s="28">
        <f t="shared" si="8"/>
        <v>1.7422054213657017</v>
      </c>
      <c r="AK16" s="402">
        <f t="shared" si="8"/>
        <v>1.7320951434671104</v>
      </c>
      <c r="AL16" s="28">
        <f t="shared" si="8"/>
        <v>1.7422701021768106</v>
      </c>
      <c r="AM16" s="28">
        <f t="shared" si="8"/>
        <v>1.7403380554492018</v>
      </c>
      <c r="AN16" s="402">
        <f t="shared" si="8"/>
        <v>1.7411726326024102</v>
      </c>
      <c r="AO16" s="384">
        <f t="shared" si="9"/>
        <v>1.1949785363429557E-2</v>
      </c>
      <c r="AP16" s="385">
        <f t="shared" si="9"/>
        <v>-1.0718402626918794E-3</v>
      </c>
      <c r="AQ16" s="386">
        <f t="shared" si="9"/>
        <v>5.2407566463869527E-3</v>
      </c>
    </row>
    <row r="17" spans="1:43" ht="20.100000000000001" customHeight="1">
      <c r="A17" s="8" t="s">
        <v>180</v>
      </c>
      <c r="B17" s="19">
        <v>1607.99</v>
      </c>
      <c r="C17" s="371">
        <v>8407</v>
      </c>
      <c r="D17" s="375">
        <v>10014.99</v>
      </c>
      <c r="E17" s="19">
        <v>1067.01</v>
      </c>
      <c r="F17" s="369">
        <v>4362.9900000000007</v>
      </c>
      <c r="G17" s="377">
        <v>5430.0000000000009</v>
      </c>
      <c r="H17" s="345">
        <f t="shared" si="0"/>
        <v>3.6217916087431683E-2</v>
      </c>
      <c r="I17" s="323">
        <f t="shared" si="1"/>
        <v>3.0965302323487938E-2</v>
      </c>
      <c r="J17" s="399">
        <f t="shared" si="2"/>
        <v>3.1703533708202551E-2</v>
      </c>
      <c r="K17" s="323">
        <f t="shared" si="3"/>
        <v>2.4953951387258314E-2</v>
      </c>
      <c r="L17" s="323">
        <f t="shared" si="4"/>
        <v>2.0073464539773253E-2</v>
      </c>
      <c r="M17" s="399">
        <f t="shared" si="5"/>
        <v>2.0875760850359325E-2</v>
      </c>
      <c r="N17" s="394">
        <f t="shared" si="6"/>
        <v>-0.33643244050025189</v>
      </c>
      <c r="O17" s="395">
        <f t="shared" si="6"/>
        <v>-0.4810289044843582</v>
      </c>
      <c r="P17" s="386">
        <f t="shared" si="6"/>
        <v>-0.45781273870468159</v>
      </c>
      <c r="R17" s="401">
        <v>488.92700000000002</v>
      </c>
      <c r="S17" s="369">
        <v>2767.5439999999999</v>
      </c>
      <c r="T17" s="374">
        <v>3256.471</v>
      </c>
      <c r="U17" s="19">
        <v>214.89800000000002</v>
      </c>
      <c r="V17" s="119">
        <v>853.15600000000006</v>
      </c>
      <c r="W17" s="375">
        <v>1068.0540000000001</v>
      </c>
      <c r="X17" s="345">
        <f t="shared" si="10"/>
        <v>8.8004571881131102E-2</v>
      </c>
      <c r="Y17" s="323">
        <f t="shared" si="11"/>
        <v>8.5686753159321782E-2</v>
      </c>
      <c r="Z17" s="399">
        <f t="shared" si="12"/>
        <v>8.6026930565597057E-2</v>
      </c>
      <c r="AA17" s="323">
        <f t="shared" si="13"/>
        <v>3.266374813082281E-2</v>
      </c>
      <c r="AB17" s="323">
        <f t="shared" si="14"/>
        <v>3.0293708962503791E-2</v>
      </c>
      <c r="AC17" s="399">
        <f t="shared" si="15"/>
        <v>3.0742524827867112E-2</v>
      </c>
      <c r="AE17" s="394">
        <f t="shared" si="7"/>
        <v>-0.56047017243883035</v>
      </c>
      <c r="AF17" s="395">
        <f t="shared" si="7"/>
        <v>-0.69172811705974679</v>
      </c>
      <c r="AG17" s="386">
        <f t="shared" si="7"/>
        <v>-0.67202103135572222</v>
      </c>
      <c r="AI17" s="27">
        <f t="shared" si="8"/>
        <v>3.0406097052842367</v>
      </c>
      <c r="AJ17" s="28">
        <f t="shared" si="8"/>
        <v>3.2919519448078982</v>
      </c>
      <c r="AK17" s="402">
        <f t="shared" si="8"/>
        <v>3.2515968563123874</v>
      </c>
      <c r="AL17" s="28">
        <f t="shared" si="8"/>
        <v>2.014020487155697</v>
      </c>
      <c r="AM17" s="28">
        <f t="shared" si="8"/>
        <v>1.9554388160412925</v>
      </c>
      <c r="AN17" s="402">
        <f t="shared" si="8"/>
        <v>1.9669502762430937</v>
      </c>
      <c r="AO17" s="384">
        <f t="shared" si="9"/>
        <v>-0.33762610714043417</v>
      </c>
      <c r="AP17" s="385">
        <f t="shared" si="9"/>
        <v>-0.40599411873996777</v>
      </c>
      <c r="AQ17" s="386">
        <f t="shared" si="9"/>
        <v>-0.39508175116339672</v>
      </c>
    </row>
    <row r="18" spans="1:43" ht="20.100000000000001" customHeight="1">
      <c r="A18" s="8" t="s">
        <v>186</v>
      </c>
      <c r="B18" s="19">
        <v>2331.7799999999997</v>
      </c>
      <c r="C18" s="371">
        <v>3409.53</v>
      </c>
      <c r="D18" s="375">
        <v>5741.3099999999995</v>
      </c>
      <c r="E18" s="19">
        <v>2561.5199999999995</v>
      </c>
      <c r="F18" s="369">
        <v>3746.0299999999997</v>
      </c>
      <c r="G18" s="377">
        <v>6307.5499999999993</v>
      </c>
      <c r="H18" s="345">
        <f t="shared" si="0"/>
        <v>5.2520359190263273E-2</v>
      </c>
      <c r="I18" s="323">
        <f t="shared" si="1"/>
        <v>1.2558240422386326E-2</v>
      </c>
      <c r="J18" s="399">
        <f t="shared" si="2"/>
        <v>1.817473757979193E-2</v>
      </c>
      <c r="K18" s="323">
        <f t="shared" si="3"/>
        <v>5.990576054347186E-2</v>
      </c>
      <c r="L18" s="323">
        <f t="shared" si="4"/>
        <v>1.7234923841202197E-2</v>
      </c>
      <c r="M18" s="399">
        <f t="shared" si="5"/>
        <v>2.424952216421435E-2</v>
      </c>
      <c r="N18" s="394">
        <f t="shared" si="6"/>
        <v>9.8525589892699911E-2</v>
      </c>
      <c r="O18" s="395">
        <f t="shared" si="6"/>
        <v>9.869395488527731E-2</v>
      </c>
      <c r="P18" s="386">
        <f t="shared" si="6"/>
        <v>9.8625574999433904E-2</v>
      </c>
      <c r="R18" s="401">
        <v>349.19499999999999</v>
      </c>
      <c r="S18" s="369">
        <v>512.14600000000007</v>
      </c>
      <c r="T18" s="374">
        <v>861.34100000000012</v>
      </c>
      <c r="U18" s="19">
        <v>399.93799999999999</v>
      </c>
      <c r="V18" s="119">
        <v>563.45899999999995</v>
      </c>
      <c r="W18" s="375">
        <v>963.39699999999993</v>
      </c>
      <c r="X18" s="345">
        <f t="shared" si="10"/>
        <v>6.2853465809888945E-2</v>
      </c>
      <c r="Y18" s="323">
        <f t="shared" si="11"/>
        <v>1.5856704675168316E-2</v>
      </c>
      <c r="Z18" s="399">
        <f t="shared" si="12"/>
        <v>2.2754239911948224E-2</v>
      </c>
      <c r="AA18" s="323">
        <f t="shared" si="13"/>
        <v>6.0789184170839242E-2</v>
      </c>
      <c r="AB18" s="323">
        <f t="shared" si="14"/>
        <v>2.0007200275569088E-2</v>
      </c>
      <c r="AC18" s="399">
        <f t="shared" si="15"/>
        <v>2.7730111203733789E-2</v>
      </c>
      <c r="AE18" s="394">
        <f t="shared" si="7"/>
        <v>0.14531422271223812</v>
      </c>
      <c r="AF18" s="395">
        <f t="shared" si="7"/>
        <v>0.10019213271215605</v>
      </c>
      <c r="AG18" s="386">
        <f t="shared" si="7"/>
        <v>0.11848501348478686</v>
      </c>
      <c r="AI18" s="27">
        <f t="shared" si="8"/>
        <v>1.4975469383904145</v>
      </c>
      <c r="AJ18" s="28">
        <f t="shared" si="8"/>
        <v>1.5021014626649423</v>
      </c>
      <c r="AK18" s="402">
        <f t="shared" si="8"/>
        <v>1.500251684720038</v>
      </c>
      <c r="AL18" s="28">
        <f t="shared" si="8"/>
        <v>1.5613307723539152</v>
      </c>
      <c r="AM18" s="28">
        <f t="shared" si="8"/>
        <v>1.5041497265104655</v>
      </c>
      <c r="AN18" s="402">
        <f t="shared" si="8"/>
        <v>1.527371166300703</v>
      </c>
      <c r="AO18" s="384">
        <f t="shared" si="9"/>
        <v>4.2592210186117058E-2</v>
      </c>
      <c r="AP18" s="385">
        <f t="shared" si="9"/>
        <v>1.363598862282808E-3</v>
      </c>
      <c r="AQ18" s="386">
        <f t="shared" si="9"/>
        <v>1.8076621314193547E-2</v>
      </c>
    </row>
    <row r="19" spans="1:43" ht="20.100000000000001" customHeight="1">
      <c r="A19" s="8" t="s">
        <v>193</v>
      </c>
      <c r="B19" s="19">
        <v>1876.9</v>
      </c>
      <c r="C19" s="371">
        <v>1035.96</v>
      </c>
      <c r="D19" s="375">
        <v>2912.86</v>
      </c>
      <c r="E19" s="19">
        <v>4057.97</v>
      </c>
      <c r="F19" s="369">
        <v>789.07999999999993</v>
      </c>
      <c r="G19" s="377">
        <v>4847.0499999999993</v>
      </c>
      <c r="H19" s="345">
        <f t="shared" si="0"/>
        <v>4.2274769559823462E-2</v>
      </c>
      <c r="I19" s="323">
        <f t="shared" si="1"/>
        <v>3.8157267271369771E-3</v>
      </c>
      <c r="J19" s="399">
        <f t="shared" si="2"/>
        <v>9.2209732807796013E-3</v>
      </c>
      <c r="K19" s="323">
        <f t="shared" si="3"/>
        <v>9.4902940095174942E-2</v>
      </c>
      <c r="L19" s="323">
        <f t="shared" si="4"/>
        <v>3.6304390794029491E-3</v>
      </c>
      <c r="M19" s="399">
        <f t="shared" si="5"/>
        <v>1.863459606440776E-2</v>
      </c>
      <c r="N19" s="394">
        <f t="shared" si="6"/>
        <v>1.1620597794235172</v>
      </c>
      <c r="O19" s="395">
        <f t="shared" si="6"/>
        <v>-0.23831035947333884</v>
      </c>
      <c r="P19" s="386">
        <f t="shared" si="6"/>
        <v>0.66401749483325634</v>
      </c>
      <c r="R19" s="401">
        <v>220.42700000000002</v>
      </c>
      <c r="S19" s="369">
        <v>233.27099999999999</v>
      </c>
      <c r="T19" s="374">
        <v>453.69799999999998</v>
      </c>
      <c r="U19" s="19">
        <v>560.81900000000007</v>
      </c>
      <c r="V19" s="119">
        <v>158.42099999999999</v>
      </c>
      <c r="W19" s="375">
        <v>719.24</v>
      </c>
      <c r="X19" s="345">
        <f t="shared" si="10"/>
        <v>3.9675828428460867E-2</v>
      </c>
      <c r="Y19" s="323">
        <f t="shared" si="11"/>
        <v>7.2223728317338956E-3</v>
      </c>
      <c r="Z19" s="399">
        <f t="shared" si="12"/>
        <v>1.1985442629076155E-2</v>
      </c>
      <c r="AA19" s="323">
        <f t="shared" si="13"/>
        <v>8.5242536286889214E-2</v>
      </c>
      <c r="AB19" s="323">
        <f t="shared" si="14"/>
        <v>5.6251842190042766E-3</v>
      </c>
      <c r="AC19" s="399">
        <f t="shared" si="15"/>
        <v>2.0702374184446797E-2</v>
      </c>
      <c r="AE19" s="394">
        <f t="shared" si="7"/>
        <v>1.5442391358590373</v>
      </c>
      <c r="AF19" s="395">
        <f t="shared" si="7"/>
        <v>-0.32087143279704722</v>
      </c>
      <c r="AG19" s="386">
        <f t="shared" si="7"/>
        <v>0.58528360274896529</v>
      </c>
      <c r="AI19" s="27">
        <f t="shared" si="8"/>
        <v>1.1744205871383664</v>
      </c>
      <c r="AJ19" s="28">
        <f t="shared" si="8"/>
        <v>2.2517375188231203</v>
      </c>
      <c r="AK19" s="402">
        <f t="shared" si="8"/>
        <v>1.5575688498589013</v>
      </c>
      <c r="AL19" s="28">
        <f t="shared" si="8"/>
        <v>1.3820185955046491</v>
      </c>
      <c r="AM19" s="28">
        <f t="shared" si="8"/>
        <v>2.007667156688802</v>
      </c>
      <c r="AN19" s="402">
        <f t="shared" si="8"/>
        <v>1.4838716332614685</v>
      </c>
      <c r="AO19" s="384">
        <f>(AL19-AI19)/AI19</f>
        <v>0.17676632259327399</v>
      </c>
      <c r="AP19" s="385">
        <f>(AM19-AJ19)/AJ19</f>
        <v>-0.10839201287629771</v>
      </c>
      <c r="AQ19" s="386">
        <f>(AN19-AK19)/AK19</f>
        <v>-4.7315543453574423E-2</v>
      </c>
    </row>
    <row r="20" spans="1:43" ht="20.100000000000001" customHeight="1">
      <c r="A20" s="8" t="s">
        <v>188</v>
      </c>
      <c r="B20" s="19">
        <v>266.10000000000002</v>
      </c>
      <c r="C20" s="371">
        <v>2691.07</v>
      </c>
      <c r="D20" s="375">
        <v>2957.17</v>
      </c>
      <c r="E20" s="19">
        <v>251.25000000000003</v>
      </c>
      <c r="F20" s="369">
        <v>2644.9700000000003</v>
      </c>
      <c r="G20" s="377">
        <v>2896.2200000000003</v>
      </c>
      <c r="H20" s="345">
        <f t="shared" si="0"/>
        <v>5.9935618199525934E-3</v>
      </c>
      <c r="I20" s="323">
        <f t="shared" si="1"/>
        <v>9.9119538626940284E-3</v>
      </c>
      <c r="J20" s="399">
        <f t="shared" si="2"/>
        <v>9.3612413767647645E-3</v>
      </c>
      <c r="K20" s="323">
        <f t="shared" si="3"/>
        <v>5.8759339519298343E-3</v>
      </c>
      <c r="L20" s="323">
        <f t="shared" si="4"/>
        <v>1.2169111435910707E-2</v>
      </c>
      <c r="M20" s="399">
        <f t="shared" si="5"/>
        <v>1.1134584915290549E-2</v>
      </c>
      <c r="N20" s="394">
        <f t="shared" si="6"/>
        <v>-5.5806087936865811E-2</v>
      </c>
      <c r="O20" s="395">
        <f t="shared" si="6"/>
        <v>-1.7130732385259362E-2</v>
      </c>
      <c r="P20" s="386">
        <f t="shared" si="6"/>
        <v>-2.0610921928735856E-2</v>
      </c>
      <c r="R20" s="401">
        <v>50.486000000000004</v>
      </c>
      <c r="S20" s="369">
        <v>535.55100000000004</v>
      </c>
      <c r="T20" s="374">
        <v>586.03700000000003</v>
      </c>
      <c r="U20" s="19">
        <v>40.652000000000001</v>
      </c>
      <c r="V20" s="119">
        <v>561.23699999999997</v>
      </c>
      <c r="W20" s="375">
        <v>601.88900000000001</v>
      </c>
      <c r="X20" s="345">
        <f t="shared" si="10"/>
        <v>9.0872437316629785E-3</v>
      </c>
      <c r="Y20" s="323">
        <f t="shared" si="11"/>
        <v>1.6581353843417829E-2</v>
      </c>
      <c r="Z20" s="399">
        <f t="shared" si="12"/>
        <v>1.5481471908661495E-2</v>
      </c>
      <c r="AA20" s="323">
        <f t="shared" si="13"/>
        <v>6.178962526473996E-3</v>
      </c>
      <c r="AB20" s="323">
        <f t="shared" si="14"/>
        <v>1.992830190139756E-2</v>
      </c>
      <c r="AC20" s="399">
        <f t="shared" si="15"/>
        <v>1.7324580523194619E-2</v>
      </c>
      <c r="AE20" s="394">
        <f t="shared" si="7"/>
        <v>-0.19478667353325679</v>
      </c>
      <c r="AF20" s="395">
        <f t="shared" si="7"/>
        <v>4.7961818762358617E-2</v>
      </c>
      <c r="AG20" s="386">
        <f t="shared" si="7"/>
        <v>2.7049486636509256E-2</v>
      </c>
      <c r="AI20" s="27">
        <f t="shared" si="8"/>
        <v>1.8972566704246523</v>
      </c>
      <c r="AJ20" s="28">
        <f t="shared" si="8"/>
        <v>1.9901043079518557</v>
      </c>
      <c r="AK20" s="402">
        <f t="shared" si="8"/>
        <v>1.9817494428795099</v>
      </c>
      <c r="AL20" s="28">
        <f t="shared" si="8"/>
        <v>1.6179900497512436</v>
      </c>
      <c r="AM20" s="28">
        <f t="shared" si="8"/>
        <v>2.1219030839669255</v>
      </c>
      <c r="AN20" s="402">
        <f t="shared" si="8"/>
        <v>2.078188121068151</v>
      </c>
      <c r="AO20" s="384">
        <f t="shared" ref="AO20:AQ33" si="16">(AL20-AI20)/AI20</f>
        <v>-0.14719496050626718</v>
      </c>
      <c r="AP20" s="385">
        <f t="shared" si="16"/>
        <v>6.622706934930081E-2</v>
      </c>
      <c r="AQ20" s="386">
        <f t="shared" si="16"/>
        <v>4.866340623187676E-2</v>
      </c>
    </row>
    <row r="21" spans="1:43" ht="20.100000000000001" customHeight="1">
      <c r="A21" s="8" t="s">
        <v>199</v>
      </c>
      <c r="B21" s="19">
        <v>211.57999999999998</v>
      </c>
      <c r="C21" s="371">
        <v>3314.91</v>
      </c>
      <c r="D21" s="375">
        <v>3526.49</v>
      </c>
      <c r="E21" s="19">
        <v>228.17000000000002</v>
      </c>
      <c r="F21" s="369">
        <v>1665.8500000000004</v>
      </c>
      <c r="G21" s="377">
        <v>1894.0200000000004</v>
      </c>
      <c r="H21" s="345">
        <f t="shared" si="0"/>
        <v>4.7655686203140531E-3</v>
      </c>
      <c r="I21" s="323">
        <f t="shared" si="1"/>
        <v>1.2209728836107219E-2</v>
      </c>
      <c r="J21" s="399">
        <f t="shared" si="2"/>
        <v>1.1163485394058228E-2</v>
      </c>
      <c r="K21" s="323">
        <f t="shared" si="3"/>
        <v>5.3361665664152444E-3</v>
      </c>
      <c r="L21" s="323">
        <f t="shared" si="4"/>
        <v>7.6643267354683997E-3</v>
      </c>
      <c r="M21" s="399">
        <f t="shared" si="5"/>
        <v>7.2816037874397005E-3</v>
      </c>
      <c r="N21" s="394">
        <f t="shared" si="6"/>
        <v>7.8410057661404825E-2</v>
      </c>
      <c r="O21" s="395">
        <f t="shared" si="6"/>
        <v>-0.49746750288846442</v>
      </c>
      <c r="P21" s="386">
        <f t="shared" si="6"/>
        <v>-0.46291638428011972</v>
      </c>
      <c r="R21" s="401">
        <v>61.180999999999997</v>
      </c>
      <c r="S21" s="369">
        <v>948.60100000000011</v>
      </c>
      <c r="T21" s="374">
        <v>1009.7820000000002</v>
      </c>
      <c r="U21" s="19">
        <v>71.792999999999992</v>
      </c>
      <c r="V21" s="119">
        <v>528.33499999999992</v>
      </c>
      <c r="W21" s="375">
        <v>600.12799999999993</v>
      </c>
      <c r="X21" s="345">
        <f t="shared" si="10"/>
        <v>1.1012293680364311E-2</v>
      </c>
      <c r="Y21" s="323">
        <f t="shared" si="11"/>
        <v>2.9369917780416796E-2</v>
      </c>
      <c r="Z21" s="399">
        <f t="shared" si="12"/>
        <v>2.6675639365555458E-2</v>
      </c>
      <c r="AA21" s="323">
        <f t="shared" si="13"/>
        <v>1.0912286152296259E-2</v>
      </c>
      <c r="AB21" s="323">
        <f t="shared" si="14"/>
        <v>1.8760023635424748E-2</v>
      </c>
      <c r="AC21" s="399">
        <f t="shared" si="15"/>
        <v>1.7273892462270849E-2</v>
      </c>
      <c r="AE21" s="394">
        <f t="shared" si="7"/>
        <v>0.17345254245599115</v>
      </c>
      <c r="AF21" s="395">
        <f t="shared" si="7"/>
        <v>-0.44303769445741692</v>
      </c>
      <c r="AG21" s="386">
        <f t="shared" si="7"/>
        <v>-0.40568558362101936</v>
      </c>
      <c r="AI21" s="27">
        <f t="shared" si="8"/>
        <v>2.8916249172889685</v>
      </c>
      <c r="AJ21" s="28">
        <f t="shared" si="8"/>
        <v>2.8616191691478807</v>
      </c>
      <c r="AK21" s="402">
        <f t="shared" si="8"/>
        <v>2.8634194340548258</v>
      </c>
      <c r="AL21" s="28">
        <f t="shared" si="8"/>
        <v>3.1464697374764423</v>
      </c>
      <c r="AM21" s="28">
        <f t="shared" si="8"/>
        <v>3.1715640663925311</v>
      </c>
      <c r="AN21" s="402">
        <f t="shared" si="8"/>
        <v>3.1685409868955965</v>
      </c>
      <c r="AO21" s="384">
        <f t="shared" si="16"/>
        <v>8.8132045986933374E-2</v>
      </c>
      <c r="AP21" s="385">
        <f t="shared" si="16"/>
        <v>0.10831102216055684</v>
      </c>
      <c r="AQ21" s="386">
        <f t="shared" si="16"/>
        <v>0.10655845567433854</v>
      </c>
    </row>
    <row r="22" spans="1:43" ht="20.100000000000001" customHeight="1">
      <c r="A22" s="8" t="s">
        <v>184</v>
      </c>
      <c r="B22" s="19">
        <v>435.06</v>
      </c>
      <c r="C22" s="371">
        <v>1649.56</v>
      </c>
      <c r="D22" s="375">
        <v>2084.62</v>
      </c>
      <c r="E22" s="19">
        <v>696.21999999999991</v>
      </c>
      <c r="F22" s="369">
        <v>1434.22</v>
      </c>
      <c r="G22" s="377">
        <v>2130.44</v>
      </c>
      <c r="H22" s="345">
        <f t="shared" si="0"/>
        <v>9.7991695054061457E-3</v>
      </c>
      <c r="I22" s="323">
        <f t="shared" si="1"/>
        <v>6.0757849531025056E-3</v>
      </c>
      <c r="J22" s="399">
        <f t="shared" si="2"/>
        <v>6.5990900079573927E-3</v>
      </c>
      <c r="K22" s="323">
        <f t="shared" si="3"/>
        <v>1.6282359148308809E-2</v>
      </c>
      <c r="L22" s="323">
        <f t="shared" si="4"/>
        <v>6.5986317438805932E-3</v>
      </c>
      <c r="M22" s="399">
        <f t="shared" si="5"/>
        <v>8.1905259569133547E-3</v>
      </c>
      <c r="N22" s="394">
        <f t="shared" si="6"/>
        <v>0.60028501815841473</v>
      </c>
      <c r="O22" s="395">
        <f t="shared" si="6"/>
        <v>-0.13054390261645527</v>
      </c>
      <c r="P22" s="386">
        <f t="shared" si="6"/>
        <v>2.1980025136475793E-2</v>
      </c>
      <c r="R22" s="401">
        <v>110.357</v>
      </c>
      <c r="S22" s="369">
        <v>359.69</v>
      </c>
      <c r="T22" s="374">
        <v>470.04700000000003</v>
      </c>
      <c r="U22" s="19">
        <v>175.38099999999997</v>
      </c>
      <c r="V22" s="119">
        <v>334.28100000000006</v>
      </c>
      <c r="W22" s="375">
        <v>509.66200000000003</v>
      </c>
      <c r="X22" s="345">
        <f t="shared" si="10"/>
        <v>1.9863743542667889E-2</v>
      </c>
      <c r="Y22" s="323">
        <f t="shared" si="11"/>
        <v>1.1136469101801617E-2</v>
      </c>
      <c r="Z22" s="399">
        <f t="shared" si="12"/>
        <v>1.2417337857934925E-2</v>
      </c>
      <c r="AA22" s="323">
        <f t="shared" si="13"/>
        <v>2.6657301654421324E-2</v>
      </c>
      <c r="AB22" s="323">
        <f t="shared" si="14"/>
        <v>1.1869589296324154E-2</v>
      </c>
      <c r="AC22" s="399">
        <f t="shared" si="15"/>
        <v>1.4669948044593633E-2</v>
      </c>
      <c r="AE22" s="394">
        <f t="shared" si="7"/>
        <v>0.5892150022200674</v>
      </c>
      <c r="AF22" s="395">
        <f t="shared" si="7"/>
        <v>-7.0641385637632226E-2</v>
      </c>
      <c r="AG22" s="386">
        <f t="shared" si="7"/>
        <v>8.4278806161937017E-2</v>
      </c>
      <c r="AI22" s="27">
        <f t="shared" si="8"/>
        <v>2.53659265388682</v>
      </c>
      <c r="AJ22" s="28">
        <f t="shared" si="8"/>
        <v>2.1805208661703728</v>
      </c>
      <c r="AK22" s="402">
        <f t="shared" si="8"/>
        <v>2.2548330151298561</v>
      </c>
      <c r="AL22" s="28">
        <f t="shared" si="8"/>
        <v>2.5190457039441556</v>
      </c>
      <c r="AM22" s="28">
        <f t="shared" si="8"/>
        <v>2.3307512097167802</v>
      </c>
      <c r="AN22" s="402">
        <f t="shared" si="8"/>
        <v>2.3922851617506242</v>
      </c>
      <c r="AO22" s="384">
        <f t="shared" si="16"/>
        <v>-6.9175276983386297E-3</v>
      </c>
      <c r="AP22" s="385">
        <f t="shared" si="16"/>
        <v>6.8896540215299784E-2</v>
      </c>
      <c r="AQ22" s="386">
        <f t="shared" si="16"/>
        <v>6.0958902809418111E-2</v>
      </c>
    </row>
    <row r="23" spans="1:43" ht="20.100000000000001" customHeight="1">
      <c r="A23" s="8" t="s">
        <v>205</v>
      </c>
      <c r="B23" s="19">
        <v>1291.7200000000003</v>
      </c>
      <c r="C23" s="371">
        <v>6916.2699999999995</v>
      </c>
      <c r="D23" s="375">
        <v>8207.99</v>
      </c>
      <c r="E23" s="19">
        <v>1320.1699999999998</v>
      </c>
      <c r="F23" s="369">
        <v>7634.4999999999982</v>
      </c>
      <c r="G23" s="377">
        <v>8954.6699999999983</v>
      </c>
      <c r="H23" s="345">
        <f t="shared" si="0"/>
        <v>2.9094339248662778E-2</v>
      </c>
      <c r="I23" s="323">
        <f t="shared" si="1"/>
        <v>2.5474532116197206E-2</v>
      </c>
      <c r="J23" s="399">
        <f t="shared" si="2"/>
        <v>2.5983279827697228E-2</v>
      </c>
      <c r="K23" s="323">
        <f t="shared" si="3"/>
        <v>3.0874554130623712E-2</v>
      </c>
      <c r="L23" s="323">
        <f t="shared" si="4"/>
        <v>3.5125192821642684E-2</v>
      </c>
      <c r="M23" s="399">
        <f t="shared" si="5"/>
        <v>3.4426436356148629E-2</v>
      </c>
      <c r="N23" s="394">
        <f t="shared" si="6"/>
        <v>2.2024897036509138E-2</v>
      </c>
      <c r="O23" s="395">
        <f t="shared" si="6"/>
        <v>0.1038464374583408</v>
      </c>
      <c r="P23" s="386">
        <f t="shared" si="6"/>
        <v>9.0969896405819026E-2</v>
      </c>
      <c r="R23" s="401">
        <v>77.257999999999996</v>
      </c>
      <c r="S23" s="369">
        <v>252.82300000000001</v>
      </c>
      <c r="T23" s="374">
        <v>330.08100000000002</v>
      </c>
      <c r="U23" s="19">
        <v>85.783000000000001</v>
      </c>
      <c r="V23" s="119">
        <v>417.49400000000003</v>
      </c>
      <c r="W23" s="375">
        <v>503.27700000000004</v>
      </c>
      <c r="X23" s="345">
        <f t="shared" si="10"/>
        <v>1.3906078441960509E-2</v>
      </c>
      <c r="Y23" s="323">
        <f t="shared" si="11"/>
        <v>7.8277281206727747E-3</v>
      </c>
      <c r="Z23" s="399">
        <f t="shared" si="12"/>
        <v>8.7198243951881801E-3</v>
      </c>
      <c r="AA23" s="323">
        <f t="shared" si="13"/>
        <v>1.3038717465524914E-2</v>
      </c>
      <c r="AB23" s="323">
        <f t="shared" si="14"/>
        <v>1.4824301452010602E-2</v>
      </c>
      <c r="AC23" s="399">
        <f t="shared" si="15"/>
        <v>1.4486164246184628E-2</v>
      </c>
      <c r="AE23" s="394">
        <f t="shared" si="7"/>
        <v>0.11034455978668883</v>
      </c>
      <c r="AF23" s="395">
        <f t="shared" si="7"/>
        <v>0.65132919077773788</v>
      </c>
      <c r="AG23" s="386">
        <f t="shared" si="7"/>
        <v>0.52470757177783645</v>
      </c>
      <c r="AI23" s="27">
        <f t="shared" ref="AI23:AN33" si="17">(R23/B23)*10</f>
        <v>0.59810175579847014</v>
      </c>
      <c r="AJ23" s="28">
        <f t="shared" si="17"/>
        <v>0.36554819288431484</v>
      </c>
      <c r="AK23" s="402">
        <f t="shared" si="17"/>
        <v>0.40214595778016304</v>
      </c>
      <c r="AL23" s="28">
        <f t="shared" si="17"/>
        <v>0.64978752736390022</v>
      </c>
      <c r="AM23" s="28">
        <f t="shared" si="17"/>
        <v>0.5468517912109504</v>
      </c>
      <c r="AN23" s="402">
        <f t="shared" si="17"/>
        <v>0.56202741139539503</v>
      </c>
      <c r="AO23" s="384">
        <f t="shared" si="16"/>
        <v>8.6416351505989489E-2</v>
      </c>
      <c r="AP23" s="385">
        <f t="shared" si="16"/>
        <v>0.49597727975641442</v>
      </c>
      <c r="AQ23" s="386">
        <f t="shared" si="16"/>
        <v>0.39757070914693293</v>
      </c>
    </row>
    <row r="24" spans="1:43" ht="20.100000000000001" customHeight="1">
      <c r="A24" s="8" t="s">
        <v>198</v>
      </c>
      <c r="B24" s="19">
        <v>997.97000000000014</v>
      </c>
      <c r="C24" s="371">
        <v>7071.7199999999993</v>
      </c>
      <c r="D24" s="375">
        <v>8069.69</v>
      </c>
      <c r="E24" s="19">
        <v>820.63</v>
      </c>
      <c r="F24" s="369">
        <v>2724.03</v>
      </c>
      <c r="G24" s="377">
        <v>3544.6600000000003</v>
      </c>
      <c r="H24" s="345">
        <f t="shared" si="0"/>
        <v>2.2477996578196505E-2</v>
      </c>
      <c r="I24" s="323">
        <f t="shared" si="1"/>
        <v>2.6047097388730355E-2</v>
      </c>
      <c r="J24" s="399">
        <f t="shared" si="2"/>
        <v>2.5545476224114558E-2</v>
      </c>
      <c r="K24" s="323">
        <f t="shared" si="3"/>
        <v>1.9191911160088275E-2</v>
      </c>
      <c r="L24" s="323">
        <f t="shared" si="4"/>
        <v>1.2532854673120618E-2</v>
      </c>
      <c r="M24" s="399">
        <f t="shared" si="5"/>
        <v>1.3627527524094784E-2</v>
      </c>
      <c r="N24" s="394">
        <f t="shared" si="6"/>
        <v>-0.17770073248694862</v>
      </c>
      <c r="O24" s="395">
        <f t="shared" si="6"/>
        <v>-0.61479951129286781</v>
      </c>
      <c r="P24" s="386">
        <f t="shared" si="6"/>
        <v>-0.56074396909918456</v>
      </c>
      <c r="R24" s="401">
        <v>130.21600000000001</v>
      </c>
      <c r="S24" s="369">
        <v>888.48599999999999</v>
      </c>
      <c r="T24" s="374">
        <v>1018.702</v>
      </c>
      <c r="U24" s="19">
        <v>100.06199999999998</v>
      </c>
      <c r="V24" s="119">
        <v>379.98199999999997</v>
      </c>
      <c r="W24" s="375">
        <v>480.04399999999998</v>
      </c>
      <c r="X24" s="345">
        <f t="shared" si="10"/>
        <v>2.3438270604964274E-2</v>
      </c>
      <c r="Y24" s="323">
        <f t="shared" si="11"/>
        <v>2.7508679380531323E-2</v>
      </c>
      <c r="Z24" s="399">
        <f t="shared" si="12"/>
        <v>2.6911281022012741E-2</v>
      </c>
      <c r="AA24" s="323">
        <f t="shared" si="13"/>
        <v>1.5209075773001103E-2</v>
      </c>
      <c r="AB24" s="323">
        <f t="shared" si="14"/>
        <v>1.3492332139714324E-2</v>
      </c>
      <c r="AC24" s="399">
        <f t="shared" si="15"/>
        <v>1.3817433002889965E-2</v>
      </c>
      <c r="AE24" s="394">
        <f t="shared" si="7"/>
        <v>-0.23156908521226288</v>
      </c>
      <c r="AF24" s="395">
        <f t="shared" si="7"/>
        <v>-0.57232640694394732</v>
      </c>
      <c r="AG24" s="386">
        <f t="shared" si="7"/>
        <v>-0.52876896285665487</v>
      </c>
      <c r="AI24" s="27">
        <f t="shared" si="17"/>
        <v>1.3048087617864264</v>
      </c>
      <c r="AJ24" s="28">
        <f t="shared" si="17"/>
        <v>1.2563930698613635</v>
      </c>
      <c r="AK24" s="402">
        <f t="shared" si="17"/>
        <v>1.2623805871105334</v>
      </c>
      <c r="AL24" s="28">
        <f t="shared" si="17"/>
        <v>1.2193314892216953</v>
      </c>
      <c r="AM24" s="28">
        <f t="shared" si="17"/>
        <v>1.3949259002287051</v>
      </c>
      <c r="AN24" s="402">
        <f t="shared" si="17"/>
        <v>1.3542737526307174</v>
      </c>
      <c r="AO24" s="384">
        <f t="shared" si="16"/>
        <v>-6.5509425647711977E-2</v>
      </c>
      <c r="AP24" s="385">
        <f t="shared" si="16"/>
        <v>0.11026233245828715</v>
      </c>
      <c r="AQ24" s="386">
        <f t="shared" si="16"/>
        <v>7.2793550897767317E-2</v>
      </c>
    </row>
    <row r="25" spans="1:43" ht="20.100000000000001" customHeight="1">
      <c r="A25" s="8" t="s">
        <v>209</v>
      </c>
      <c r="B25" s="19">
        <v>246.96999999999997</v>
      </c>
      <c r="C25" s="371">
        <v>2337.96</v>
      </c>
      <c r="D25" s="375">
        <v>2584.9299999999998</v>
      </c>
      <c r="E25" s="19">
        <v>19.79</v>
      </c>
      <c r="F25" s="369">
        <v>1039.8499999999999</v>
      </c>
      <c r="G25" s="377">
        <v>1059.6399999999999</v>
      </c>
      <c r="H25" s="345">
        <f t="shared" si="0"/>
        <v>5.5626830615320994E-3</v>
      </c>
      <c r="I25" s="323">
        <f t="shared" si="1"/>
        <v>8.6113522326896463E-3</v>
      </c>
      <c r="J25" s="399">
        <f t="shared" si="2"/>
        <v>8.1828754085969159E-3</v>
      </c>
      <c r="K25" s="323">
        <f t="shared" si="3"/>
        <v>4.6282480759678168E-4</v>
      </c>
      <c r="L25" s="323">
        <f t="shared" si="4"/>
        <v>4.7841943487569785E-3</v>
      </c>
      <c r="M25" s="399">
        <f t="shared" si="5"/>
        <v>4.0738105391297883E-3</v>
      </c>
      <c r="N25" s="394">
        <f t="shared" si="6"/>
        <v>-0.91986880997692033</v>
      </c>
      <c r="O25" s="395">
        <f t="shared" si="6"/>
        <v>-0.55523191158103646</v>
      </c>
      <c r="P25" s="386">
        <f t="shared" si="6"/>
        <v>-0.5900701372957875</v>
      </c>
      <c r="R25" s="401">
        <v>77.257999999999996</v>
      </c>
      <c r="S25" s="369">
        <v>732.86900000000003</v>
      </c>
      <c r="T25" s="374">
        <v>810.12700000000007</v>
      </c>
      <c r="U25" s="19">
        <v>7.5720000000000001</v>
      </c>
      <c r="V25" s="119">
        <v>359.73599999999999</v>
      </c>
      <c r="W25" s="375">
        <v>367.30799999999999</v>
      </c>
      <c r="X25" s="345">
        <f t="shared" si="10"/>
        <v>1.3906078441960509E-2</v>
      </c>
      <c r="Y25" s="323">
        <f t="shared" si="11"/>
        <v>2.269057514573174E-2</v>
      </c>
      <c r="Z25" s="399">
        <f t="shared" si="12"/>
        <v>2.1401308096499389E-2</v>
      </c>
      <c r="AA25" s="323">
        <f t="shared" si="13"/>
        <v>1.1509176485895182E-3</v>
      </c>
      <c r="AB25" s="323">
        <f t="shared" si="14"/>
        <v>1.2773440833019123E-2</v>
      </c>
      <c r="AC25" s="399">
        <f t="shared" si="15"/>
        <v>1.0572476026000756E-2</v>
      </c>
      <c r="AE25" s="394">
        <f t="shared" si="7"/>
        <v>-0.90199073235134219</v>
      </c>
      <c r="AF25" s="395">
        <f t="shared" si="7"/>
        <v>-0.50914010553045641</v>
      </c>
      <c r="AG25" s="386">
        <f t="shared" si="7"/>
        <v>-0.5466044212820953</v>
      </c>
      <c r="AI25" s="27">
        <f t="shared" si="17"/>
        <v>3.1282341984856461</v>
      </c>
      <c r="AJ25" s="28">
        <f t="shared" si="17"/>
        <v>3.1346515765881366</v>
      </c>
      <c r="AK25" s="402">
        <f t="shared" si="17"/>
        <v>3.1340384459153636</v>
      </c>
      <c r="AL25" s="28">
        <f t="shared" si="17"/>
        <v>3.8261748357756442</v>
      </c>
      <c r="AM25" s="28">
        <f t="shared" si="17"/>
        <v>3.4594989661970477</v>
      </c>
      <c r="AN25" s="402">
        <f t="shared" si="17"/>
        <v>3.4663470612660907</v>
      </c>
      <c r="AO25" s="384">
        <f t="shared" si="16"/>
        <v>0.22311009758408298</v>
      </c>
      <c r="AP25" s="385">
        <f t="shared" si="16"/>
        <v>0.10363109955668061</v>
      </c>
      <c r="AQ25" s="386">
        <f t="shared" si="16"/>
        <v>0.10603208004159284</v>
      </c>
    </row>
    <row r="26" spans="1:43" ht="20.100000000000001" customHeight="1">
      <c r="A26" s="8" t="s">
        <v>182</v>
      </c>
      <c r="B26" s="19">
        <v>354.65999999999997</v>
      </c>
      <c r="C26" s="371">
        <v>6257.8399999999992</v>
      </c>
      <c r="D26" s="375">
        <v>6612.4999999999991</v>
      </c>
      <c r="E26" s="19">
        <v>329.97000000000008</v>
      </c>
      <c r="F26" s="369">
        <v>1142.1099999999997</v>
      </c>
      <c r="G26" s="377">
        <v>1472.0799999999997</v>
      </c>
      <c r="H26" s="345">
        <f t="shared" si="0"/>
        <v>7.9882624391746961E-3</v>
      </c>
      <c r="I26" s="323">
        <f t="shared" si="1"/>
        <v>2.3049352621864604E-2</v>
      </c>
      <c r="J26" s="399">
        <f t="shared" si="2"/>
        <v>2.0932583721550331E-2</v>
      </c>
      <c r="K26" s="323">
        <f t="shared" si="3"/>
        <v>7.7169429895255232E-3</v>
      </c>
      <c r="L26" s="323">
        <f t="shared" si="4"/>
        <v>5.254677316592616E-3</v>
      </c>
      <c r="M26" s="399">
        <f t="shared" si="5"/>
        <v>5.6594456781946488E-3</v>
      </c>
      <c r="N26" s="394">
        <f t="shared" si="6"/>
        <v>-6.9615970225003904E-2</v>
      </c>
      <c r="O26" s="395">
        <f t="shared" si="6"/>
        <v>-0.81749133886452841</v>
      </c>
      <c r="P26" s="386">
        <f t="shared" si="6"/>
        <v>-0.77737920604914934</v>
      </c>
      <c r="R26" s="401">
        <v>75.900999999999996</v>
      </c>
      <c r="S26" s="369">
        <v>1326.923</v>
      </c>
      <c r="T26" s="374">
        <v>1402.8240000000001</v>
      </c>
      <c r="U26" s="19">
        <v>83.753999999999976</v>
      </c>
      <c r="V26" s="119">
        <v>248.32999999999998</v>
      </c>
      <c r="W26" s="375">
        <v>332.08399999999995</v>
      </c>
      <c r="X26" s="345">
        <f t="shared" si="10"/>
        <v>1.3661824792555394E-2</v>
      </c>
      <c r="Y26" s="323">
        <f t="shared" si="11"/>
        <v>4.1083257777446987E-2</v>
      </c>
      <c r="Z26" s="399">
        <f t="shared" si="12"/>
        <v>3.7058718730722043E-2</v>
      </c>
      <c r="AA26" s="323">
        <f t="shared" si="13"/>
        <v>1.2730316526672805E-2</v>
      </c>
      <c r="AB26" s="323">
        <f t="shared" si="14"/>
        <v>8.8176567317800793E-3</v>
      </c>
      <c r="AC26" s="399">
        <f t="shared" si="15"/>
        <v>9.5585996728043895E-3</v>
      </c>
      <c r="AE26" s="394">
        <f t="shared" si="7"/>
        <v>0.10346372248059947</v>
      </c>
      <c r="AF26" s="395">
        <f t="shared" si="7"/>
        <v>-0.81285274277407205</v>
      </c>
      <c r="AG26" s="386">
        <f t="shared" si="7"/>
        <v>-0.76327465170256581</v>
      </c>
      <c r="AI26" s="27">
        <f t="shared" si="17"/>
        <v>2.1401060170303952</v>
      </c>
      <c r="AJ26" s="28">
        <f t="shared" si="17"/>
        <v>2.1204169489792006</v>
      </c>
      <c r="AK26" s="402">
        <f t="shared" si="17"/>
        <v>2.1214729678638946</v>
      </c>
      <c r="AL26" s="28">
        <f t="shared" si="17"/>
        <v>2.5382307482498394</v>
      </c>
      <c r="AM26" s="28">
        <f t="shared" si="17"/>
        <v>2.1743089544789913</v>
      </c>
      <c r="AN26" s="402">
        <f t="shared" si="17"/>
        <v>2.2558828324547582</v>
      </c>
      <c r="AO26" s="384">
        <f t="shared" si="16"/>
        <v>0.18603037795850924</v>
      </c>
      <c r="AP26" s="385">
        <f t="shared" si="16"/>
        <v>2.5415758691107928E-2</v>
      </c>
      <c r="AQ26" s="386">
        <f t="shared" si="16"/>
        <v>6.3356859421216424E-2</v>
      </c>
    </row>
    <row r="27" spans="1:43" ht="20.100000000000001" customHeight="1">
      <c r="A27" s="8" t="s">
        <v>222</v>
      </c>
      <c r="B27" s="19"/>
      <c r="C27" s="371">
        <v>297.48</v>
      </c>
      <c r="D27" s="375">
        <v>297.48</v>
      </c>
      <c r="E27" s="19">
        <v>36.049999999999997</v>
      </c>
      <c r="F27" s="369">
        <v>836.78</v>
      </c>
      <c r="G27" s="377">
        <v>872.82999999999993</v>
      </c>
      <c r="H27" s="345">
        <f t="shared" si="0"/>
        <v>0</v>
      </c>
      <c r="I27" s="323">
        <f t="shared" si="1"/>
        <v>1.0957009795636008E-3</v>
      </c>
      <c r="J27" s="399">
        <f t="shared" si="2"/>
        <v>9.4170510479951513E-4</v>
      </c>
      <c r="K27" s="323">
        <f t="shared" si="3"/>
        <v>8.430942048440616E-4</v>
      </c>
      <c r="L27" s="323">
        <f t="shared" si="4"/>
        <v>3.8498996462498101E-3</v>
      </c>
      <c r="M27" s="399">
        <f t="shared" si="5"/>
        <v>3.3556151644602442E-3</v>
      </c>
      <c r="N27" s="394"/>
      <c r="O27" s="395">
        <f t="shared" si="6"/>
        <v>1.8128949845367752</v>
      </c>
      <c r="P27" s="386">
        <f t="shared" si="6"/>
        <v>1.9340796019900492</v>
      </c>
      <c r="R27" s="401"/>
      <c r="S27" s="369">
        <v>59.723999999999997</v>
      </c>
      <c r="T27" s="374">
        <v>59.723999999999997</v>
      </c>
      <c r="U27" s="19">
        <v>5.5100000000000007</v>
      </c>
      <c r="V27" s="119">
        <v>323.43799999999999</v>
      </c>
      <c r="W27" s="375">
        <v>328.94799999999998</v>
      </c>
      <c r="X27" s="345">
        <f t="shared" si="10"/>
        <v>0</v>
      </c>
      <c r="Y27" s="323">
        <f t="shared" si="11"/>
        <v>1.8491325325585915E-3</v>
      </c>
      <c r="Z27" s="399">
        <f t="shared" si="12"/>
        <v>1.5777424092214298E-3</v>
      </c>
      <c r="AA27" s="323">
        <f t="shared" si="13"/>
        <v>8.3750082458112075E-4</v>
      </c>
      <c r="AB27" s="323">
        <f t="shared" si="14"/>
        <v>1.1484578013181998E-2</v>
      </c>
      <c r="AC27" s="399">
        <f t="shared" si="15"/>
        <v>9.4683340515341261E-3</v>
      </c>
      <c r="AE27" s="394"/>
      <c r="AF27" s="395">
        <f t="shared" si="7"/>
        <v>4.4155448395954728</v>
      </c>
      <c r="AG27" s="386">
        <f t="shared" si="7"/>
        <v>4.5078025584354702</v>
      </c>
      <c r="AI27" s="27"/>
      <c r="AJ27" s="28">
        <f t="shared" si="17"/>
        <v>2.0076643807987087</v>
      </c>
      <c r="AK27" s="402">
        <f t="shared" si="17"/>
        <v>2.0076643807987087</v>
      </c>
      <c r="AL27" s="28">
        <f t="shared" si="17"/>
        <v>1.5284327323162277</v>
      </c>
      <c r="AM27" s="28">
        <f t="shared" si="17"/>
        <v>3.8652692463969025</v>
      </c>
      <c r="AN27" s="402">
        <f t="shared" si="17"/>
        <v>3.7687522197907959</v>
      </c>
      <c r="AO27" s="384"/>
      <c r="AP27" s="385">
        <f t="shared" si="16"/>
        <v>0.9252566730596592</v>
      </c>
      <c r="AQ27" s="386">
        <f t="shared" si="16"/>
        <v>0.87718238956427275</v>
      </c>
    </row>
    <row r="28" spans="1:43" ht="20.100000000000001" customHeight="1">
      <c r="A28" s="8" t="s">
        <v>227</v>
      </c>
      <c r="B28" s="19">
        <v>139.28</v>
      </c>
      <c r="C28" s="371">
        <v>684.72</v>
      </c>
      <c r="D28" s="375">
        <v>824</v>
      </c>
      <c r="E28" s="19">
        <v>189.9</v>
      </c>
      <c r="F28" s="369">
        <v>1268.27</v>
      </c>
      <c r="G28" s="377">
        <v>1458.17</v>
      </c>
      <c r="H28" s="345">
        <f t="shared" si="0"/>
        <v>3.1371036838895045E-3</v>
      </c>
      <c r="I28" s="323">
        <f t="shared" si="1"/>
        <v>2.522012823473137E-3</v>
      </c>
      <c r="J28" s="399">
        <f t="shared" si="2"/>
        <v>2.6084610943754218E-3</v>
      </c>
      <c r="K28" s="323">
        <f t="shared" si="3"/>
        <v>4.4411536615780118E-3</v>
      </c>
      <c r="L28" s="323">
        <f t="shared" si="4"/>
        <v>5.8351206103745869E-3</v>
      </c>
      <c r="M28" s="399">
        <f t="shared" si="5"/>
        <v>5.6059683608045037E-3</v>
      </c>
      <c r="N28" s="394">
        <f t="shared" si="6"/>
        <v>0.36344055140723724</v>
      </c>
      <c r="O28" s="395">
        <f t="shared" si="6"/>
        <v>0.85224617361841326</v>
      </c>
      <c r="P28" s="386">
        <f t="shared" si="6"/>
        <v>0.76962378640776707</v>
      </c>
      <c r="R28" s="401">
        <v>25.448999999999998</v>
      </c>
      <c r="S28" s="369">
        <v>149.79900000000001</v>
      </c>
      <c r="T28" s="374">
        <v>175.24799999999999</v>
      </c>
      <c r="U28" s="19">
        <v>25.979000000000003</v>
      </c>
      <c r="V28" s="119">
        <v>274.59900000000005</v>
      </c>
      <c r="W28" s="375">
        <v>300.57800000000003</v>
      </c>
      <c r="X28" s="345">
        <f t="shared" si="10"/>
        <v>4.5807009017765537E-3</v>
      </c>
      <c r="Y28" s="323">
        <f t="shared" si="11"/>
        <v>4.6379714058794536E-3</v>
      </c>
      <c r="Z28" s="399">
        <f t="shared" si="12"/>
        <v>4.6295660326039299E-3</v>
      </c>
      <c r="AA28" s="323">
        <f t="shared" si="13"/>
        <v>3.9487175901620573E-3</v>
      </c>
      <c r="AB28" s="323">
        <f t="shared" si="14"/>
        <v>9.7504116332705615E-3</v>
      </c>
      <c r="AC28" s="399">
        <f t="shared" si="15"/>
        <v>8.6517410427849537E-3</v>
      </c>
      <c r="AE28" s="394">
        <f t="shared" si="7"/>
        <v>2.0825965656803988E-2</v>
      </c>
      <c r="AF28" s="395">
        <f t="shared" si="7"/>
        <v>0.83311637594376486</v>
      </c>
      <c r="AG28" s="386">
        <f t="shared" si="7"/>
        <v>0.71515794759426665</v>
      </c>
      <c r="AI28" s="27">
        <f t="shared" si="17"/>
        <v>1.827182653647329</v>
      </c>
      <c r="AJ28" s="28">
        <f t="shared" si="17"/>
        <v>2.1877409744128986</v>
      </c>
      <c r="AK28" s="402">
        <f t="shared" si="17"/>
        <v>2.1267961165048543</v>
      </c>
      <c r="AL28" s="28">
        <f t="shared" si="17"/>
        <v>1.3680358083201685</v>
      </c>
      <c r="AM28" s="28">
        <f t="shared" si="17"/>
        <v>2.1651462228074467</v>
      </c>
      <c r="AN28" s="402">
        <f t="shared" si="17"/>
        <v>2.061337155475699</v>
      </c>
      <c r="AO28" s="384">
        <f t="shared" si="16"/>
        <v>-0.25128677990163434</v>
      </c>
      <c r="AP28" s="385">
        <f t="shared" si="16"/>
        <v>-1.0327891587584037E-2</v>
      </c>
      <c r="AQ28" s="386">
        <f t="shared" si="16"/>
        <v>-3.0778202255103644E-2</v>
      </c>
    </row>
    <row r="29" spans="1:43" ht="20.100000000000001" customHeight="1">
      <c r="A29" s="8" t="s">
        <v>189</v>
      </c>
      <c r="B29" s="19">
        <v>200.05</v>
      </c>
      <c r="C29" s="371">
        <v>213.20999999999998</v>
      </c>
      <c r="D29" s="375">
        <v>413.26</v>
      </c>
      <c r="E29" s="19">
        <v>656.5200000000001</v>
      </c>
      <c r="F29" s="369">
        <v>578.72</v>
      </c>
      <c r="G29" s="377">
        <v>1235.2400000000002</v>
      </c>
      <c r="H29" s="345">
        <f t="shared" si="0"/>
        <v>4.5058701318358377E-3</v>
      </c>
      <c r="I29" s="323">
        <f t="shared" si="1"/>
        <v>7.8531130110513412E-4</v>
      </c>
      <c r="J29" s="399">
        <f t="shared" si="2"/>
        <v>1.3082192134242557E-3</v>
      </c>
      <c r="K29" s="323">
        <f t="shared" si="3"/>
        <v>1.5353903116899402E-2</v>
      </c>
      <c r="L29" s="323">
        <f t="shared" si="4"/>
        <v>2.6626041770569206E-3</v>
      </c>
      <c r="M29" s="399">
        <f t="shared" si="5"/>
        <v>4.7489088089867132E-3</v>
      </c>
      <c r="N29" s="394">
        <f t="shared" si="6"/>
        <v>2.2817795551112225</v>
      </c>
      <c r="O29" s="395">
        <f t="shared" si="6"/>
        <v>1.7143192157966327</v>
      </c>
      <c r="P29" s="386">
        <f t="shared" si="6"/>
        <v>1.9890141799351504</v>
      </c>
      <c r="R29" s="401">
        <v>34.012</v>
      </c>
      <c r="S29" s="369">
        <v>53.393000000000001</v>
      </c>
      <c r="T29" s="374">
        <v>87.405000000000001</v>
      </c>
      <c r="U29" s="19">
        <v>128.095</v>
      </c>
      <c r="V29" s="119">
        <v>106.51100000000001</v>
      </c>
      <c r="W29" s="375">
        <v>234.60599999999999</v>
      </c>
      <c r="X29" s="345">
        <f t="shared" si="10"/>
        <v>6.1220008279784729E-3</v>
      </c>
      <c r="Y29" s="323">
        <f t="shared" si="11"/>
        <v>1.6531165580152181E-3</v>
      </c>
      <c r="Z29" s="399">
        <f t="shared" si="12"/>
        <v>2.3089976437947741E-3</v>
      </c>
      <c r="AA29" s="323">
        <f t="shared" si="13"/>
        <v>1.946999421501246E-2</v>
      </c>
      <c r="AB29" s="323">
        <f t="shared" si="14"/>
        <v>3.7819733264552336E-3</v>
      </c>
      <c r="AC29" s="399">
        <f t="shared" si="15"/>
        <v>6.752824089200163E-3</v>
      </c>
      <c r="AE29" s="394">
        <f t="shared" si="7"/>
        <v>2.7661707632600256</v>
      </c>
      <c r="AF29" s="395">
        <f t="shared" si="7"/>
        <v>0.99484951210832895</v>
      </c>
      <c r="AG29" s="386">
        <f t="shared" si="7"/>
        <v>1.6841256221039986</v>
      </c>
      <c r="AI29" s="27">
        <f t="shared" si="17"/>
        <v>1.7001749562609347</v>
      </c>
      <c r="AJ29" s="28">
        <f t="shared" si="17"/>
        <v>2.504244641433329</v>
      </c>
      <c r="AK29" s="402">
        <f t="shared" si="17"/>
        <v>2.1150123408991921</v>
      </c>
      <c r="AL29" s="28">
        <f t="shared" si="17"/>
        <v>1.951121062572351</v>
      </c>
      <c r="AM29" s="28">
        <f t="shared" si="17"/>
        <v>1.8404582526956044</v>
      </c>
      <c r="AN29" s="402">
        <f t="shared" si="17"/>
        <v>1.8992746348887661</v>
      </c>
      <c r="AO29" s="384">
        <f t="shared" si="16"/>
        <v>0.14760016631659068</v>
      </c>
      <c r="AP29" s="385">
        <f t="shared" si="16"/>
        <v>-0.26506451396769287</v>
      </c>
      <c r="AQ29" s="386">
        <f t="shared" si="16"/>
        <v>-0.10200304832202806</v>
      </c>
    </row>
    <row r="30" spans="1:43" ht="20.100000000000001" customHeight="1">
      <c r="A30" s="8" t="s">
        <v>230</v>
      </c>
      <c r="B30" s="19">
        <v>0.03</v>
      </c>
      <c r="C30" s="371">
        <v>56.43</v>
      </c>
      <c r="D30" s="375">
        <v>56.46</v>
      </c>
      <c r="E30" s="19">
        <v>4.2699999999999996</v>
      </c>
      <c r="F30" s="369">
        <v>188.23</v>
      </c>
      <c r="G30" s="377">
        <v>192.5</v>
      </c>
      <c r="H30" s="345">
        <f t="shared" si="0"/>
        <v>6.7571159187740623E-7</v>
      </c>
      <c r="I30" s="323">
        <f t="shared" si="1"/>
        <v>2.0784727133512837E-4</v>
      </c>
      <c r="J30" s="399">
        <f t="shared" si="2"/>
        <v>1.7873023469470425E-4</v>
      </c>
      <c r="K30" s="323">
        <f t="shared" si="3"/>
        <v>9.9861643680558749E-5</v>
      </c>
      <c r="L30" s="323">
        <f t="shared" si="4"/>
        <v>8.6601808171036794E-4</v>
      </c>
      <c r="M30" s="399">
        <f t="shared" si="5"/>
        <v>7.4007071154588754E-4</v>
      </c>
      <c r="N30" s="394">
        <f t="shared" si="6"/>
        <v>141.33333333333331</v>
      </c>
      <c r="O30" s="395">
        <f t="shared" si="6"/>
        <v>2.3356370724791775</v>
      </c>
      <c r="P30" s="386">
        <f t="shared" si="6"/>
        <v>2.4094934466879203</v>
      </c>
      <c r="R30" s="401">
        <v>0.17500000000000002</v>
      </c>
      <c r="S30" s="369">
        <v>21.129000000000001</v>
      </c>
      <c r="T30" s="374">
        <v>21.304000000000002</v>
      </c>
      <c r="U30" s="19">
        <v>0.80299999999999994</v>
      </c>
      <c r="V30" s="119">
        <v>201.15699999999998</v>
      </c>
      <c r="W30" s="375">
        <v>201.95999999999998</v>
      </c>
      <c r="X30" s="345">
        <f t="shared" si="10"/>
        <v>3.1499181021293452E-5</v>
      </c>
      <c r="Y30" s="323">
        <f t="shared" si="11"/>
        <v>6.5418125511403264E-4</v>
      </c>
      <c r="Z30" s="399">
        <f t="shared" si="12"/>
        <v>5.6279258398723032E-4</v>
      </c>
      <c r="AA30" s="323">
        <f t="shared" si="13"/>
        <v>1.2205320546980758E-4</v>
      </c>
      <c r="AB30" s="323">
        <f t="shared" si="14"/>
        <v>7.1426463785877071E-3</v>
      </c>
      <c r="AC30" s="399">
        <f t="shared" si="15"/>
        <v>5.8131520636934466E-3</v>
      </c>
      <c r="AE30" s="394">
        <f t="shared" si="7"/>
        <v>3.5885714285714276</v>
      </c>
      <c r="AF30" s="395">
        <f t="shared" si="7"/>
        <v>8.5204221685834618</v>
      </c>
      <c r="AG30" s="386">
        <f t="shared" si="7"/>
        <v>8.4799098760796081</v>
      </c>
      <c r="AI30" s="27">
        <f t="shared" si="17"/>
        <v>58.333333333333343</v>
      </c>
      <c r="AJ30" s="28">
        <f t="shared" si="17"/>
        <v>3.7442849548112713</v>
      </c>
      <c r="AK30" s="402">
        <f t="shared" si="17"/>
        <v>3.7732908253630892</v>
      </c>
      <c r="AL30" s="28">
        <f t="shared" si="17"/>
        <v>1.8805620608899298</v>
      </c>
      <c r="AM30" s="28">
        <f t="shared" si="17"/>
        <v>10.686766190299101</v>
      </c>
      <c r="AN30" s="402">
        <f t="shared" si="17"/>
        <v>10.491428571428569</v>
      </c>
      <c r="AO30" s="384">
        <f t="shared" si="16"/>
        <v>-0.96776179324188694</v>
      </c>
      <c r="AP30" s="385">
        <f t="shared" si="16"/>
        <v>1.8541540826285114</v>
      </c>
      <c r="AQ30" s="386">
        <f t="shared" si="16"/>
        <v>1.7804452550828811</v>
      </c>
    </row>
    <row r="31" spans="1:43" ht="20.100000000000001" customHeight="1">
      <c r="A31" s="8" t="s">
        <v>194</v>
      </c>
      <c r="B31" s="19">
        <v>34.83</v>
      </c>
      <c r="C31" s="371">
        <v>690.05</v>
      </c>
      <c r="D31" s="375">
        <v>724.88</v>
      </c>
      <c r="E31" s="19">
        <v>96.21</v>
      </c>
      <c r="F31" s="369">
        <v>621.51</v>
      </c>
      <c r="G31" s="377">
        <v>717.72</v>
      </c>
      <c r="H31" s="345">
        <f t="shared" si="0"/>
        <v>7.8450115816966861E-4</v>
      </c>
      <c r="I31" s="323">
        <f t="shared" si="1"/>
        <v>2.5416446851817356E-3</v>
      </c>
      <c r="J31" s="399">
        <f t="shared" si="2"/>
        <v>2.294686017100553E-3</v>
      </c>
      <c r="K31" s="323">
        <f t="shared" si="3"/>
        <v>2.2500442010553998E-3</v>
      </c>
      <c r="L31" s="323">
        <f t="shared" si="4"/>
        <v>2.8594745681549743E-3</v>
      </c>
      <c r="M31" s="399">
        <f t="shared" si="5"/>
        <v>2.759291174497218E-3</v>
      </c>
      <c r="N31" s="394">
        <f t="shared" si="6"/>
        <v>1.7622739018087854</v>
      </c>
      <c r="O31" s="395">
        <f t="shared" si="6"/>
        <v>-9.9326135787261752E-2</v>
      </c>
      <c r="P31" s="386">
        <f t="shared" si="6"/>
        <v>-9.8774969650148557E-3</v>
      </c>
      <c r="R31" s="401">
        <v>17.085000000000001</v>
      </c>
      <c r="S31" s="369">
        <v>133.18999999999997</v>
      </c>
      <c r="T31" s="374">
        <v>150.27499999999998</v>
      </c>
      <c r="U31" s="19">
        <v>47.881</v>
      </c>
      <c r="V31" s="119">
        <v>115.583</v>
      </c>
      <c r="W31" s="375">
        <v>163.464</v>
      </c>
      <c r="X31" s="345">
        <f t="shared" si="10"/>
        <v>3.0752200442788489E-3</v>
      </c>
      <c r="Y31" s="323">
        <f t="shared" si="11"/>
        <v>4.1237352155160199E-3</v>
      </c>
      <c r="Z31" s="399">
        <f t="shared" si="12"/>
        <v>3.9698486462017004E-3</v>
      </c>
      <c r="AA31" s="323">
        <f t="shared" si="13"/>
        <v>7.277745368742039E-3</v>
      </c>
      <c r="AB31" s="323">
        <f t="shared" si="14"/>
        <v>4.1041002618666172E-3</v>
      </c>
      <c r="AC31" s="399">
        <f t="shared" si="15"/>
        <v>4.7050955087125455E-3</v>
      </c>
      <c r="AE31" s="394">
        <f t="shared" si="7"/>
        <v>1.8025168276265728</v>
      </c>
      <c r="AF31" s="395">
        <f t="shared" si="7"/>
        <v>-0.13219460920489506</v>
      </c>
      <c r="AG31" s="386">
        <f t="shared" si="7"/>
        <v>8.7765762768258343E-2</v>
      </c>
      <c r="AI31" s="27">
        <f t="shared" si="17"/>
        <v>4.9052540913006029</v>
      </c>
      <c r="AJ31" s="28">
        <f t="shared" si="17"/>
        <v>1.9301499891312222</v>
      </c>
      <c r="AK31" s="402">
        <f t="shared" si="17"/>
        <v>2.0731017547732038</v>
      </c>
      <c r="AL31" s="28">
        <f t="shared" si="17"/>
        <v>4.9767175969233977</v>
      </c>
      <c r="AM31" s="28">
        <f t="shared" si="17"/>
        <v>1.8597126353558269</v>
      </c>
      <c r="AN31" s="402">
        <f t="shared" si="17"/>
        <v>2.2775455609429858</v>
      </c>
      <c r="AO31" s="384">
        <f t="shared" si="16"/>
        <v>1.4568767344699696E-2</v>
      </c>
      <c r="AP31" s="385">
        <f t="shared" si="16"/>
        <v>-3.6493202171868397E-2</v>
      </c>
      <c r="AQ31" s="386">
        <f t="shared" si="16"/>
        <v>9.8617352331626384E-2</v>
      </c>
    </row>
    <row r="32" spans="1:43" ht="20.100000000000001" customHeight="1" thickBot="1">
      <c r="A32" s="8" t="s">
        <v>17</v>
      </c>
      <c r="B32" s="19">
        <f>B33-SUM(B7:B31)</f>
        <v>3361.529999999977</v>
      </c>
      <c r="C32" s="371">
        <f t="shared" ref="C32:G32" si="18">C33-SUM(C7:C31)</f>
        <v>13597.039999999892</v>
      </c>
      <c r="D32" s="376">
        <f t="shared" si="18"/>
        <v>16958.569999999891</v>
      </c>
      <c r="E32" s="21">
        <f t="shared" si="18"/>
        <v>2706.3700000000026</v>
      </c>
      <c r="F32" s="119">
        <f t="shared" si="18"/>
        <v>11570.180000000022</v>
      </c>
      <c r="G32" s="375">
        <f t="shared" si="18"/>
        <v>14276.550000000047</v>
      </c>
      <c r="H32" s="345">
        <f t="shared" si="0"/>
        <v>7.5714159581454721E-2</v>
      </c>
      <c r="I32" s="323">
        <f t="shared" si="1"/>
        <v>5.0081652706620086E-2</v>
      </c>
      <c r="J32" s="400">
        <f t="shared" si="2"/>
        <v>5.3684186967526588E-2</v>
      </c>
      <c r="K32" s="323">
        <f t="shared" si="3"/>
        <v>6.3293338784017356E-2</v>
      </c>
      <c r="L32" s="323">
        <f t="shared" si="4"/>
        <v>5.3232667952205735E-2</v>
      </c>
      <c r="M32" s="399">
        <f t="shared" si="5"/>
        <v>5.4886527360625846E-2</v>
      </c>
      <c r="N32" s="396">
        <f t="shared" si="6"/>
        <v>-0.19489934642855453</v>
      </c>
      <c r="O32" s="397">
        <f t="shared" si="6"/>
        <v>-0.14906626736406495</v>
      </c>
      <c r="P32" s="388">
        <f t="shared" si="6"/>
        <v>-0.15815130638962255</v>
      </c>
      <c r="R32" s="19">
        <f t="shared" ref="R32:W32" si="19">R33-SUM(R7:R31)</f>
        <v>555.1850000000004</v>
      </c>
      <c r="S32" s="119">
        <f t="shared" si="19"/>
        <v>3015.0449999999946</v>
      </c>
      <c r="T32" s="375">
        <f t="shared" si="19"/>
        <v>3570.2299999999959</v>
      </c>
      <c r="U32" s="119">
        <f t="shared" si="19"/>
        <v>486.55999999999585</v>
      </c>
      <c r="V32" s="123">
        <f t="shared" si="19"/>
        <v>2528.2690000000002</v>
      </c>
      <c r="W32" s="376">
        <f t="shared" si="19"/>
        <v>3014.8289999999943</v>
      </c>
      <c r="X32" s="345">
        <f t="shared" si="10"/>
        <v>9.993070180175323E-2</v>
      </c>
      <c r="Y32" s="323">
        <f t="shared" si="11"/>
        <v>9.3349705254639814E-2</v>
      </c>
      <c r="Z32" s="399">
        <f t="shared" si="12"/>
        <v>9.4315572997029987E-2</v>
      </c>
      <c r="AA32" s="323">
        <f t="shared" si="13"/>
        <v>7.3955426716549283E-2</v>
      </c>
      <c r="AB32" s="323">
        <f t="shared" si="14"/>
        <v>8.9773318437566516E-2</v>
      </c>
      <c r="AC32" s="399">
        <f t="shared" si="15"/>
        <v>8.6777873950449697E-2</v>
      </c>
      <c r="AE32" s="396">
        <f t="shared" si="7"/>
        <v>-0.12360744616660121</v>
      </c>
      <c r="AF32" s="397">
        <f t="shared" si="7"/>
        <v>-0.16144899993200607</v>
      </c>
      <c r="AG32" s="388">
        <f t="shared" si="7"/>
        <v>-0.15556448744198617</v>
      </c>
      <c r="AI32" s="27">
        <f t="shared" si="17"/>
        <v>1.6515842488390828</v>
      </c>
      <c r="AJ32" s="28">
        <f t="shared" si="17"/>
        <v>2.2174274695080829</v>
      </c>
      <c r="AK32" s="402">
        <f t="shared" si="17"/>
        <v>2.105265951079613</v>
      </c>
      <c r="AL32" s="28">
        <f t="shared" si="17"/>
        <v>1.7978325210521673</v>
      </c>
      <c r="AM32" s="28">
        <f t="shared" si="17"/>
        <v>2.1851596085799834</v>
      </c>
      <c r="AN32" s="402">
        <f t="shared" si="17"/>
        <v>2.1117349779883687</v>
      </c>
      <c r="AO32" s="387">
        <f t="shared" si="16"/>
        <v>8.8550294855308784E-2</v>
      </c>
      <c r="AP32" s="385">
        <f t="shared" si="16"/>
        <v>-1.4551935236581997E-2</v>
      </c>
      <c r="AQ32" s="386">
        <f t="shared" si="16"/>
        <v>3.0727837048038081E-3</v>
      </c>
    </row>
    <row r="33" spans="1:43" ht="25.5" customHeight="1" thickBot="1">
      <c r="A33" s="12" t="s">
        <v>18</v>
      </c>
      <c r="B33" s="17">
        <v>44397.639999999992</v>
      </c>
      <c r="C33" s="372">
        <v>271497.42999999988</v>
      </c>
      <c r="D33" s="18">
        <v>315895.06999999983</v>
      </c>
      <c r="E33" s="17">
        <v>42759.159999999989</v>
      </c>
      <c r="F33" s="373">
        <v>217351.12</v>
      </c>
      <c r="G33" s="378">
        <v>260110.27999999994</v>
      </c>
      <c r="H33" s="334">
        <f>SUM(H7:H32)</f>
        <v>0.99999999999999956</v>
      </c>
      <c r="I33" s="338">
        <f t="shared" ref="I33:M33" si="20">SUM(I7:I32)</f>
        <v>0.99999999999999967</v>
      </c>
      <c r="J33" s="335">
        <f t="shared" si="20"/>
        <v>1.0000000000000002</v>
      </c>
      <c r="K33" s="338">
        <f t="shared" si="20"/>
        <v>1.0000000000000002</v>
      </c>
      <c r="L33" s="338">
        <f t="shared" si="20"/>
        <v>0.99999999999999989</v>
      </c>
      <c r="M33" s="335">
        <f t="shared" si="20"/>
        <v>1.0000000000000004</v>
      </c>
      <c r="N33" s="389">
        <f t="shared" si="6"/>
        <v>-3.6904664301976489E-2</v>
      </c>
      <c r="O33" s="390">
        <f t="shared" si="6"/>
        <v>-0.1994358104973587</v>
      </c>
      <c r="P33" s="391">
        <f t="shared" si="6"/>
        <v>-0.17659278443313448</v>
      </c>
      <c r="R33" s="17">
        <v>5555.7</v>
      </c>
      <c r="S33" s="372">
        <v>32298.387999999988</v>
      </c>
      <c r="T33" s="18">
        <v>37854.087999999989</v>
      </c>
      <c r="U33" s="17">
        <v>6579.0979999999981</v>
      </c>
      <c r="V33" s="373">
        <v>28162.810999999991</v>
      </c>
      <c r="W33" s="378">
        <v>34741.909000000007</v>
      </c>
      <c r="X33" s="334">
        <f t="shared" ref="X33:AC33" si="21">SUM(X7:X32)</f>
        <v>0.99999999999999989</v>
      </c>
      <c r="Y33" s="338">
        <f t="shared" si="21"/>
        <v>1</v>
      </c>
      <c r="Z33" s="335">
        <f t="shared" si="21"/>
        <v>1.0000000000000004</v>
      </c>
      <c r="AA33" s="338">
        <f t="shared" si="21"/>
        <v>0.99999999999999978</v>
      </c>
      <c r="AB33" s="338">
        <f t="shared" si="21"/>
        <v>1.0000000000000007</v>
      </c>
      <c r="AC33" s="335">
        <f t="shared" si="21"/>
        <v>0.99999999999999978</v>
      </c>
      <c r="AE33" s="389">
        <f t="shared" si="7"/>
        <v>0.18420685062188352</v>
      </c>
      <c r="AF33" s="390">
        <f t="shared" si="7"/>
        <v>-0.12804282987745391</v>
      </c>
      <c r="AG33" s="391">
        <f t="shared" si="7"/>
        <v>-8.2215136182913262E-2</v>
      </c>
      <c r="AI33" s="403">
        <f t="shared" si="17"/>
        <v>1.2513502969977686</v>
      </c>
      <c r="AJ33" s="404">
        <f t="shared" si="17"/>
        <v>1.1896388116823058</v>
      </c>
      <c r="AK33" s="405">
        <f t="shared" si="17"/>
        <v>1.1983120850857218</v>
      </c>
      <c r="AL33" s="404">
        <f t="shared" si="17"/>
        <v>1.5386406094039264</v>
      </c>
      <c r="AM33" s="404">
        <f t="shared" si="17"/>
        <v>1.2957288188807121</v>
      </c>
      <c r="AN33" s="405">
        <f t="shared" si="17"/>
        <v>1.3356607435892198</v>
      </c>
      <c r="AO33" s="389">
        <f t="shared" si="16"/>
        <v>0.22958424439217612</v>
      </c>
      <c r="AP33" s="390">
        <f t="shared" si="16"/>
        <v>8.9178333925051673E-2</v>
      </c>
      <c r="AQ33" s="391">
        <f t="shared" si="16"/>
        <v>0.11461843722762144</v>
      </c>
    </row>
    <row r="36" spans="1:43" ht="15.75" thickBot="1"/>
    <row r="37" spans="1:43">
      <c r="A37" s="484" t="s">
        <v>2</v>
      </c>
      <c r="B37" s="431" t="s">
        <v>136</v>
      </c>
      <c r="C37" s="493"/>
      <c r="D37" s="493"/>
      <c r="E37" s="493"/>
      <c r="F37" s="493"/>
      <c r="G37" s="508"/>
      <c r="H37" s="494" t="s">
        <v>138</v>
      </c>
      <c r="I37" s="493"/>
      <c r="J37" s="493"/>
      <c r="K37" s="493"/>
      <c r="L37" s="493"/>
      <c r="M37" s="508"/>
      <c r="N37" s="509" t="s">
        <v>156</v>
      </c>
      <c r="O37" s="487"/>
      <c r="P37" s="510"/>
      <c r="R37" s="494" t="s">
        <v>137</v>
      </c>
      <c r="S37" s="493"/>
      <c r="T37" s="493"/>
      <c r="U37" s="493"/>
      <c r="V37" s="493"/>
      <c r="W37" s="508"/>
      <c r="X37" s="493" t="s">
        <v>139</v>
      </c>
      <c r="Y37" s="493"/>
      <c r="Z37" s="493"/>
      <c r="AA37" s="493"/>
      <c r="AB37" s="493"/>
      <c r="AC37" s="432"/>
      <c r="AE37" s="487" t="s">
        <v>156</v>
      </c>
      <c r="AF37" s="487"/>
      <c r="AG37" s="487"/>
      <c r="AI37" s="478" t="s">
        <v>142</v>
      </c>
      <c r="AJ37" s="477"/>
      <c r="AK37" s="477"/>
      <c r="AL37" s="477"/>
      <c r="AM37" s="477"/>
      <c r="AN37" s="476"/>
      <c r="AO37" s="487" t="s">
        <v>156</v>
      </c>
      <c r="AP37" s="487"/>
      <c r="AQ37" s="487"/>
    </row>
    <row r="38" spans="1:43" ht="15" customHeight="1">
      <c r="A38" s="485"/>
      <c r="B38" s="513" t="str">
        <f>B5</f>
        <v>jan-mar 2025</v>
      </c>
      <c r="C38" s="489"/>
      <c r="D38" s="490"/>
      <c r="E38" s="514" t="str">
        <f>E5</f>
        <v>jan-mar 2026</v>
      </c>
      <c r="F38" s="497"/>
      <c r="G38" s="511"/>
      <c r="H38" s="515" t="str">
        <f>B38</f>
        <v>jan-mar 2025</v>
      </c>
      <c r="I38" s="489"/>
      <c r="J38" s="490"/>
      <c r="K38" s="513" t="str">
        <f>E38</f>
        <v>jan-mar 2026</v>
      </c>
      <c r="L38" s="489"/>
      <c r="M38" s="490"/>
      <c r="N38" s="495" t="s">
        <v>140</v>
      </c>
      <c r="O38" s="489"/>
      <c r="P38" s="499"/>
      <c r="R38" s="522" t="str">
        <f>H38</f>
        <v>jan-mar 2025</v>
      </c>
      <c r="S38" s="489"/>
      <c r="T38" s="490"/>
      <c r="U38" s="523" t="str">
        <f>K38</f>
        <v>jan-mar 2026</v>
      </c>
      <c r="V38" s="497"/>
      <c r="W38" s="511"/>
      <c r="X38" s="515" t="str">
        <f>R38</f>
        <v>jan-mar 2025</v>
      </c>
      <c r="Y38" s="489"/>
      <c r="Z38" s="490"/>
      <c r="AA38" s="513" t="str">
        <f>U38</f>
        <v>jan-mar 2026</v>
      </c>
      <c r="AB38" s="489"/>
      <c r="AC38" s="499"/>
      <c r="AE38" s="488" t="s">
        <v>141</v>
      </c>
      <c r="AF38" s="489"/>
      <c r="AG38" s="499"/>
      <c r="AI38" s="518" t="str">
        <f>X38</f>
        <v>jan-mar 2025</v>
      </c>
      <c r="AJ38" s="519"/>
      <c r="AK38" s="520"/>
      <c r="AL38" s="521" t="str">
        <f>AA38</f>
        <v>jan-mar 2026</v>
      </c>
      <c r="AM38" s="519"/>
      <c r="AN38" s="520"/>
      <c r="AO38" s="489" t="s">
        <v>142</v>
      </c>
      <c r="AP38" s="489"/>
      <c r="AQ38" s="499"/>
    </row>
    <row r="39" spans="1:43" ht="18.75" customHeight="1" thickBot="1">
      <c r="A39" s="48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179</v>
      </c>
      <c r="B40" s="39">
        <v>1921.2200000000003</v>
      </c>
      <c r="C40" s="370">
        <v>20145.54</v>
      </c>
      <c r="D40" s="375">
        <v>22066.760000000002</v>
      </c>
      <c r="E40" s="39">
        <v>1856.0899999999997</v>
      </c>
      <c r="F40" s="379">
        <v>15426.569999999998</v>
      </c>
      <c r="G40" s="377">
        <v>17282.659999999996</v>
      </c>
      <c r="H40" s="345">
        <f>B40/$B$63</f>
        <v>6.5525764433713843E-2</v>
      </c>
      <c r="I40" s="323">
        <f>C40/$C$63</f>
        <v>0.1976891256231898</v>
      </c>
      <c r="J40" s="398">
        <f>D40/$D$63</f>
        <v>0.16815944374107356</v>
      </c>
      <c r="K40" s="323">
        <f>E40/$E$63</f>
        <v>6.1473816272416486E-2</v>
      </c>
      <c r="L40" s="323">
        <f>F40/$F$63</f>
        <v>0.26581310717251883</v>
      </c>
      <c r="M40" s="399">
        <f>G40/$G$63</f>
        <v>0.19588505221323971</v>
      </c>
      <c r="N40" s="392">
        <f t="shared" ref="N40:P63" si="22">(E40-B40)/B40</f>
        <v>-3.3900334162667758E-2</v>
      </c>
      <c r="O40" s="393">
        <f t="shared" si="22"/>
        <v>-0.2342439070881199</v>
      </c>
      <c r="P40" s="382">
        <f t="shared" si="22"/>
        <v>-0.21680119781970736</v>
      </c>
      <c r="R40" s="401">
        <v>377.56100000000009</v>
      </c>
      <c r="S40" s="369">
        <v>2816.1889999999999</v>
      </c>
      <c r="T40" s="374">
        <v>3193.75</v>
      </c>
      <c r="U40" s="39">
        <v>371.7059999999999</v>
      </c>
      <c r="V40" s="112">
        <v>2469.297</v>
      </c>
      <c r="W40" s="380">
        <v>2841.0029999999997</v>
      </c>
      <c r="X40" s="345">
        <f>R40/$R$63</f>
        <v>0.11414611789041267</v>
      </c>
      <c r="Y40" s="323">
        <f>S40/$S$63</f>
        <v>0.24931229040382955</v>
      </c>
      <c r="Z40" s="398">
        <f>T40/$T$63</f>
        <v>0.21869715318106692</v>
      </c>
      <c r="AA40" s="323">
        <f>U40/$U$63</f>
        <v>8.3426495531020023E-2</v>
      </c>
      <c r="AB40" s="323">
        <f>V40/$V$63</f>
        <v>0.27014495816867029</v>
      </c>
      <c r="AC40" s="399">
        <f>W40/$W$63</f>
        <v>0.2089567706335215</v>
      </c>
      <c r="AE40" s="392">
        <f t="shared" ref="AE40:AG63" si="23">(U40-R40)/R40</f>
        <v>-1.5507427938797141E-2</v>
      </c>
      <c r="AF40" s="393">
        <f t="shared" si="23"/>
        <v>-0.12317781228461579</v>
      </c>
      <c r="AG40" s="382">
        <f t="shared" si="23"/>
        <v>-0.11044915851272025</v>
      </c>
      <c r="AI40" s="27">
        <f t="shared" ref="AI40:AN63" si="24">(R40/B40)*10</f>
        <v>1.9652148114219092</v>
      </c>
      <c r="AJ40" s="28">
        <f t="shared" si="24"/>
        <v>1.3979218228947945</v>
      </c>
      <c r="AK40" s="406">
        <f t="shared" si="24"/>
        <v>1.4473126095539171</v>
      </c>
      <c r="AL40" s="28">
        <f t="shared" si="24"/>
        <v>2.0026291828521243</v>
      </c>
      <c r="AM40" s="28">
        <f t="shared" si="24"/>
        <v>1.6006779212747879</v>
      </c>
      <c r="AN40" s="402">
        <f t="shared" si="24"/>
        <v>1.6438459126083602</v>
      </c>
      <c r="AO40" s="383">
        <f t="shared" ref="AO40:AQ51" si="25">(AL40-AI40)/AI40</f>
        <v>1.9038311340196106E-2</v>
      </c>
      <c r="AP40" s="381">
        <f t="shared" si="25"/>
        <v>0.14504108531629423</v>
      </c>
      <c r="AQ40" s="382">
        <f t="shared" si="25"/>
        <v>0.13579188197290537</v>
      </c>
    </row>
    <row r="41" spans="1:43" ht="19.5" customHeight="1">
      <c r="A41" s="8" t="s">
        <v>191</v>
      </c>
      <c r="B41" s="19">
        <v>12435.33</v>
      </c>
      <c r="C41" s="371">
        <v>45864.229999999996</v>
      </c>
      <c r="D41" s="375">
        <v>58299.56</v>
      </c>
      <c r="E41" s="19">
        <v>4470.4500000000007</v>
      </c>
      <c r="F41" s="369">
        <v>12233.390000000001</v>
      </c>
      <c r="G41" s="377">
        <v>16703.840000000004</v>
      </c>
      <c r="H41" s="345">
        <f t="shared" ref="H41:H62" si="26">B41/$B$63</f>
        <v>0.4241234758307193</v>
      </c>
      <c r="I41" s="323">
        <f t="shared" ref="I41:I62" si="27">C41/$C$63</f>
        <v>0.45006783268559042</v>
      </c>
      <c r="J41" s="399">
        <f t="shared" ref="J41:J62" si="28">D41/$D$63</f>
        <v>0.44427100217473436</v>
      </c>
      <c r="K41" s="323">
        <f t="shared" ref="K41:K62" si="29">E41/$E$63</f>
        <v>0.14806158211887591</v>
      </c>
      <c r="L41" s="323">
        <f t="shared" ref="L41:L62" si="30">F41/$F$63</f>
        <v>0.21079186151900395</v>
      </c>
      <c r="M41" s="399">
        <f t="shared" ref="M41:M62" si="31">G41/$G$63</f>
        <v>0.18932459300603052</v>
      </c>
      <c r="N41" s="394">
        <f t="shared" si="22"/>
        <v>-0.64050411207422719</v>
      </c>
      <c r="O41" s="395">
        <f t="shared" si="22"/>
        <v>-0.73326947819684318</v>
      </c>
      <c r="P41" s="386">
        <f t="shared" si="22"/>
        <v>-0.7134825717381057</v>
      </c>
      <c r="R41" s="401">
        <v>854.96499999999992</v>
      </c>
      <c r="S41" s="369">
        <v>2607.6489999999994</v>
      </c>
      <c r="T41" s="374">
        <v>3462.6139999999996</v>
      </c>
      <c r="U41" s="19">
        <v>618.84500000000003</v>
      </c>
      <c r="V41" s="119">
        <v>1659.0840000000001</v>
      </c>
      <c r="W41" s="375">
        <v>2277.9290000000001</v>
      </c>
      <c r="X41" s="345">
        <f t="shared" ref="X41:X62" si="32">R41/$R$63</f>
        <v>0.25847726773203966</v>
      </c>
      <c r="Y41" s="323">
        <f t="shared" ref="Y41:Y62" si="33">S41/$S$63</f>
        <v>0.23085060866271959</v>
      </c>
      <c r="Z41" s="399">
        <f t="shared" ref="Z41:Z62" si="34">T41/$T$63</f>
        <v>0.23710804676787689</v>
      </c>
      <c r="AA41" s="323">
        <f t="shared" ref="AA41:AA62" si="35">U41/$U$63</f>
        <v>0.13889490518553399</v>
      </c>
      <c r="AB41" s="323">
        <f t="shared" ref="AB41:AB62" si="36">V41/$V$63</f>
        <v>0.18150638735571711</v>
      </c>
      <c r="AC41" s="399">
        <f t="shared" ref="AC41:AC62" si="37">W41/$W$63</f>
        <v>0.16754247974129105</v>
      </c>
      <c r="AE41" s="394">
        <f t="shared" si="23"/>
        <v>-0.27617504810138416</v>
      </c>
      <c r="AF41" s="395">
        <f t="shared" si="23"/>
        <v>-0.36376253092344851</v>
      </c>
      <c r="AG41" s="386">
        <f t="shared" si="23"/>
        <v>-0.34213602786796321</v>
      </c>
      <c r="AI41" s="27">
        <f t="shared" si="24"/>
        <v>0.68752900003457884</v>
      </c>
      <c r="AJ41" s="28">
        <f t="shared" si="24"/>
        <v>0.56855832966126318</v>
      </c>
      <c r="AK41" s="402">
        <f t="shared" si="24"/>
        <v>0.59393484273294683</v>
      </c>
      <c r="AL41" s="28">
        <f t="shared" si="24"/>
        <v>1.3843013566866869</v>
      </c>
      <c r="AM41" s="28">
        <f t="shared" si="24"/>
        <v>1.3561931729471552</v>
      </c>
      <c r="AN41" s="402">
        <f t="shared" si="24"/>
        <v>1.3637157683502712</v>
      </c>
      <c r="AO41" s="384">
        <f t="shared" si="25"/>
        <v>1.0134443152464323</v>
      </c>
      <c r="AP41" s="385">
        <f t="shared" si="25"/>
        <v>1.3853193281947882</v>
      </c>
      <c r="AQ41" s="386">
        <f t="shared" si="25"/>
        <v>1.2960696531546034</v>
      </c>
    </row>
    <row r="42" spans="1:43" ht="19.5" customHeight="1">
      <c r="A42" s="8" t="s">
        <v>185</v>
      </c>
      <c r="B42" s="19">
        <v>535.13</v>
      </c>
      <c r="C42" s="371">
        <v>315.14000000000004</v>
      </c>
      <c r="D42" s="375">
        <v>850.27</v>
      </c>
      <c r="E42" s="19">
        <v>5855.869999999999</v>
      </c>
      <c r="F42" s="369">
        <v>2752.4900000000002</v>
      </c>
      <c r="G42" s="377">
        <v>8608.3599999999988</v>
      </c>
      <c r="H42" s="345">
        <f t="shared" si="26"/>
        <v>1.8251320682385816E-2</v>
      </c>
      <c r="I42" s="323">
        <f t="shared" si="27"/>
        <v>3.0924835496537713E-3</v>
      </c>
      <c r="J42" s="399">
        <f t="shared" si="28"/>
        <v>6.4794709431616878E-3</v>
      </c>
      <c r="K42" s="323">
        <f t="shared" si="29"/>
        <v>0.19394677870962912</v>
      </c>
      <c r="L42" s="323">
        <f t="shared" si="30"/>
        <v>4.7427776839653039E-2</v>
      </c>
      <c r="M42" s="399">
        <f t="shared" si="31"/>
        <v>9.7568837671421188E-2</v>
      </c>
      <c r="N42" s="394">
        <f t="shared" si="22"/>
        <v>9.942892381290525</v>
      </c>
      <c r="O42" s="395">
        <f t="shared" si="22"/>
        <v>7.7341816335596878</v>
      </c>
      <c r="P42" s="386">
        <f t="shared" si="22"/>
        <v>9.1242664094934529</v>
      </c>
      <c r="R42" s="401">
        <v>115.27699999999999</v>
      </c>
      <c r="S42" s="369">
        <v>70.98299999999999</v>
      </c>
      <c r="T42" s="374">
        <v>186.26</v>
      </c>
      <c r="U42" s="19">
        <v>1178.3990000000001</v>
      </c>
      <c r="V42" s="119">
        <v>719.69299999999998</v>
      </c>
      <c r="W42" s="375">
        <v>1898.0920000000001</v>
      </c>
      <c r="X42" s="345">
        <f t="shared" si="32"/>
        <v>3.4851115533789494E-2</v>
      </c>
      <c r="Y42" s="323">
        <f t="shared" si="33"/>
        <v>6.2840009352124557E-3</v>
      </c>
      <c r="Z42" s="399">
        <f t="shared" si="34"/>
        <v>1.275445221182169E-2</v>
      </c>
      <c r="AA42" s="323">
        <f t="shared" si="35"/>
        <v>0.26448241058056232</v>
      </c>
      <c r="AB42" s="323">
        <f t="shared" si="36"/>
        <v>7.8735541078811019E-2</v>
      </c>
      <c r="AC42" s="399">
        <f t="shared" si="37"/>
        <v>0.13960533469528971</v>
      </c>
      <c r="AE42" s="394">
        <f t="shared" si="23"/>
        <v>9.2223253554481825</v>
      </c>
      <c r="AF42" s="395">
        <f t="shared" si="23"/>
        <v>9.1389487623797265</v>
      </c>
      <c r="AG42" s="386">
        <f t="shared" si="23"/>
        <v>9.1905508429077649</v>
      </c>
      <c r="AI42" s="27">
        <f t="shared" si="24"/>
        <v>2.1541868331059741</v>
      </c>
      <c r="AJ42" s="28">
        <f t="shared" si="24"/>
        <v>2.2524274925429961</v>
      </c>
      <c r="AK42" s="402">
        <f t="shared" si="24"/>
        <v>2.1905982805461792</v>
      </c>
      <c r="AL42" s="28">
        <f t="shared" si="24"/>
        <v>2.0123380471219483</v>
      </c>
      <c r="AM42" s="28">
        <f t="shared" si="24"/>
        <v>2.6146979643886077</v>
      </c>
      <c r="AN42" s="402">
        <f t="shared" si="24"/>
        <v>2.204940313834459</v>
      </c>
      <c r="AO42" s="384">
        <f t="shared" si="25"/>
        <v>-6.5847949585460891E-2</v>
      </c>
      <c r="AP42" s="385">
        <f t="shared" si="25"/>
        <v>0.16083557541584051</v>
      </c>
      <c r="AQ42" s="386">
        <f t="shared" si="25"/>
        <v>6.5470850660504874E-3</v>
      </c>
    </row>
    <row r="43" spans="1:43" ht="19.5" customHeight="1">
      <c r="A43" s="8" t="s">
        <v>187</v>
      </c>
      <c r="B43" s="19">
        <v>4651.2099999999991</v>
      </c>
      <c r="C43" s="371">
        <v>10509.569999999998</v>
      </c>
      <c r="D43" s="375">
        <v>15160.779999999997</v>
      </c>
      <c r="E43" s="19">
        <v>6750.7899999999991</v>
      </c>
      <c r="F43" s="369">
        <v>9742.9799999999977</v>
      </c>
      <c r="G43" s="377">
        <v>16493.769999999997</v>
      </c>
      <c r="H43" s="345">
        <f t="shared" si="26"/>
        <v>0.15863570584926975</v>
      </c>
      <c r="I43" s="323">
        <f t="shared" si="27"/>
        <v>0.10313090162764096</v>
      </c>
      <c r="J43" s="399">
        <f t="shared" si="28"/>
        <v>0.1155325173011712</v>
      </c>
      <c r="K43" s="323">
        <f t="shared" si="29"/>
        <v>0.22358658478504084</v>
      </c>
      <c r="L43" s="323">
        <f t="shared" si="30"/>
        <v>0.16787994913449372</v>
      </c>
      <c r="M43" s="399">
        <f t="shared" si="31"/>
        <v>0.18694361849641009</v>
      </c>
      <c r="N43" s="394">
        <f t="shared" si="22"/>
        <v>0.45140511823804996</v>
      </c>
      <c r="O43" s="395">
        <f t="shared" si="22"/>
        <v>-7.2942089923755241E-2</v>
      </c>
      <c r="P43" s="386">
        <f t="shared" si="22"/>
        <v>8.7923576491447011E-2</v>
      </c>
      <c r="R43" s="401">
        <v>387.14499999999998</v>
      </c>
      <c r="S43" s="369">
        <v>888.52700000000004</v>
      </c>
      <c r="T43" s="374">
        <v>1275.672</v>
      </c>
      <c r="U43" s="19">
        <v>532.51200000000006</v>
      </c>
      <c r="V43" s="119">
        <v>713.92400000000021</v>
      </c>
      <c r="W43" s="375">
        <v>1246.4360000000001</v>
      </c>
      <c r="X43" s="345">
        <f t="shared" si="32"/>
        <v>0.11704360040015732</v>
      </c>
      <c r="Y43" s="323">
        <f t="shared" si="33"/>
        <v>7.8659742458920004E-2</v>
      </c>
      <c r="Z43" s="399">
        <f t="shared" si="34"/>
        <v>8.7353686040797809E-2</v>
      </c>
      <c r="AA43" s="323">
        <f t="shared" si="35"/>
        <v>0.11951814064936953</v>
      </c>
      <c r="AB43" s="323">
        <f t="shared" si="36"/>
        <v>7.8104403445843018E-2</v>
      </c>
      <c r="AC43" s="399">
        <f t="shared" si="37"/>
        <v>9.1675806523739703E-2</v>
      </c>
      <c r="AE43" s="394">
        <f t="shared" si="23"/>
        <v>0.37548463753890682</v>
      </c>
      <c r="AF43" s="395">
        <f t="shared" si="23"/>
        <v>-0.19650837847358588</v>
      </c>
      <c r="AG43" s="386">
        <f t="shared" si="23"/>
        <v>-2.2918116882709564E-2</v>
      </c>
      <c r="AI43" s="27">
        <f t="shared" si="24"/>
        <v>0.83235330161398879</v>
      </c>
      <c r="AJ43" s="28">
        <f t="shared" si="24"/>
        <v>0.84544562717599314</v>
      </c>
      <c r="AK43" s="402">
        <f t="shared" si="24"/>
        <v>0.84142900299324985</v>
      </c>
      <c r="AL43" s="28">
        <f t="shared" si="24"/>
        <v>0.78881434617281854</v>
      </c>
      <c r="AM43" s="28">
        <f t="shared" si="24"/>
        <v>0.73275732886652789</v>
      </c>
      <c r="AN43" s="402">
        <f t="shared" si="24"/>
        <v>0.75570109198806601</v>
      </c>
      <c r="AO43" s="384">
        <f t="shared" si="25"/>
        <v>-5.2308263037757291E-2</v>
      </c>
      <c r="AP43" s="385">
        <f t="shared" si="25"/>
        <v>-0.13328864055500919</v>
      </c>
      <c r="AQ43" s="386">
        <f t="shared" si="25"/>
        <v>-0.10188371294573925</v>
      </c>
    </row>
    <row r="44" spans="1:43" ht="19.5" customHeight="1">
      <c r="A44" s="8" t="s">
        <v>192</v>
      </c>
      <c r="B44" s="19">
        <v>2937.15</v>
      </c>
      <c r="C44" s="371">
        <v>3021.01</v>
      </c>
      <c r="D44" s="375">
        <v>5958.16</v>
      </c>
      <c r="E44" s="19">
        <v>2701.2</v>
      </c>
      <c r="F44" s="369">
        <v>3552.0800000000004</v>
      </c>
      <c r="G44" s="377">
        <v>6253.2800000000007</v>
      </c>
      <c r="H44" s="345">
        <f t="shared" si="26"/>
        <v>0.10017540885816438</v>
      </c>
      <c r="I44" s="323">
        <f t="shared" si="27"/>
        <v>2.9645312332104903E-2</v>
      </c>
      <c r="J44" s="399">
        <f t="shared" si="28"/>
        <v>4.5404077051652114E-2</v>
      </c>
      <c r="K44" s="323">
        <f t="shared" si="29"/>
        <v>8.9463912049012398E-2</v>
      </c>
      <c r="L44" s="323">
        <f t="shared" si="30"/>
        <v>6.1205402220024338E-2</v>
      </c>
      <c r="M44" s="399">
        <f t="shared" si="31"/>
        <v>7.0875899850139271E-2</v>
      </c>
      <c r="N44" s="394">
        <f t="shared" si="22"/>
        <v>-8.0332975843930426E-2</v>
      </c>
      <c r="O44" s="395">
        <f t="shared" si="22"/>
        <v>0.17579220194570694</v>
      </c>
      <c r="P44" s="386">
        <f t="shared" si="22"/>
        <v>4.9532070303583794E-2</v>
      </c>
      <c r="R44" s="401">
        <v>505.68799999999999</v>
      </c>
      <c r="S44" s="369">
        <v>526.32199999999989</v>
      </c>
      <c r="T44" s="374">
        <v>1032.0099999999998</v>
      </c>
      <c r="U44" s="19">
        <v>470.62200000000007</v>
      </c>
      <c r="V44" s="119">
        <v>618.18200000000013</v>
      </c>
      <c r="W44" s="375">
        <v>1088.8040000000001</v>
      </c>
      <c r="X44" s="345">
        <f t="shared" si="32"/>
        <v>0.15288210928503471</v>
      </c>
      <c r="Y44" s="323">
        <f t="shared" si="33"/>
        <v>4.6594366823364611E-2</v>
      </c>
      <c r="Z44" s="399">
        <f t="shared" si="34"/>
        <v>7.0668539821336307E-2</v>
      </c>
      <c r="AA44" s="323">
        <f t="shared" si="35"/>
        <v>0.10562741569896562</v>
      </c>
      <c r="AB44" s="323">
        <f t="shared" si="36"/>
        <v>6.7630078735212887E-2</v>
      </c>
      <c r="AC44" s="399">
        <f t="shared" si="37"/>
        <v>8.0081917440024103E-2</v>
      </c>
      <c r="AE44" s="394">
        <f t="shared" si="23"/>
        <v>-6.9343152299441393E-2</v>
      </c>
      <c r="AF44" s="395">
        <f t="shared" si="23"/>
        <v>0.17453194052310234</v>
      </c>
      <c r="AG44" s="386">
        <f t="shared" si="23"/>
        <v>5.5032412476623618E-2</v>
      </c>
      <c r="AI44" s="27">
        <f t="shared" si="24"/>
        <v>1.7216962021006756</v>
      </c>
      <c r="AJ44" s="28">
        <f t="shared" si="24"/>
        <v>1.7422054213657017</v>
      </c>
      <c r="AK44" s="402">
        <f t="shared" si="24"/>
        <v>1.7320951434671104</v>
      </c>
      <c r="AL44" s="28">
        <f t="shared" si="24"/>
        <v>1.7422701021768106</v>
      </c>
      <c r="AM44" s="28">
        <f t="shared" si="24"/>
        <v>1.7403380554492018</v>
      </c>
      <c r="AN44" s="402">
        <f t="shared" si="24"/>
        <v>1.7411726326024102</v>
      </c>
      <c r="AO44" s="384">
        <f t="shared" si="25"/>
        <v>1.1949785363429557E-2</v>
      </c>
      <c r="AP44" s="385">
        <f t="shared" si="25"/>
        <v>-1.0718402626918794E-3</v>
      </c>
      <c r="AQ44" s="386">
        <f t="shared" si="25"/>
        <v>5.2407566463869527E-3</v>
      </c>
    </row>
    <row r="45" spans="1:43" ht="19.5" customHeight="1">
      <c r="A45" s="8" t="s">
        <v>186</v>
      </c>
      <c r="B45" s="19">
        <v>2331.7799999999997</v>
      </c>
      <c r="C45" s="371">
        <v>3409.53</v>
      </c>
      <c r="D45" s="375">
        <v>5741.3099999999995</v>
      </c>
      <c r="E45" s="19">
        <v>2561.5199999999995</v>
      </c>
      <c r="F45" s="369">
        <v>3746.0299999999997</v>
      </c>
      <c r="G45" s="377">
        <v>6307.5499999999993</v>
      </c>
      <c r="H45" s="345">
        <f t="shared" si="26"/>
        <v>7.9528459515956121E-2</v>
      </c>
      <c r="I45" s="323">
        <f t="shared" si="27"/>
        <v>3.3457877251542242E-2</v>
      </c>
      <c r="J45" s="399">
        <f t="shared" si="28"/>
        <v>4.3751574582995549E-2</v>
      </c>
      <c r="K45" s="323">
        <f t="shared" si="29"/>
        <v>8.4837701759138975E-2</v>
      </c>
      <c r="L45" s="323">
        <f t="shared" si="30"/>
        <v>6.4547328010145524E-2</v>
      </c>
      <c r="M45" s="399">
        <f t="shared" si="31"/>
        <v>7.1491006655666448E-2</v>
      </c>
      <c r="N45" s="394">
        <f t="shared" si="22"/>
        <v>9.8525589892699911E-2</v>
      </c>
      <c r="O45" s="395">
        <f t="shared" si="22"/>
        <v>9.869395488527731E-2</v>
      </c>
      <c r="P45" s="386">
        <f t="shared" si="22"/>
        <v>9.8625574999433904E-2</v>
      </c>
      <c r="R45" s="401">
        <v>349.19499999999999</v>
      </c>
      <c r="S45" s="369">
        <v>512.14600000000007</v>
      </c>
      <c r="T45" s="374">
        <v>861.34100000000012</v>
      </c>
      <c r="U45" s="19">
        <v>399.93799999999999</v>
      </c>
      <c r="V45" s="119">
        <v>563.45899999999995</v>
      </c>
      <c r="W45" s="375">
        <v>963.39699999999993</v>
      </c>
      <c r="X45" s="345">
        <f t="shared" si="32"/>
        <v>0.1055703677994884</v>
      </c>
      <c r="Y45" s="323">
        <f t="shared" si="33"/>
        <v>4.5339390318320155E-2</v>
      </c>
      <c r="Z45" s="399">
        <f t="shared" si="34"/>
        <v>5.8981706338358794E-2</v>
      </c>
      <c r="AA45" s="323">
        <f t="shared" si="35"/>
        <v>8.976294644069531E-2</v>
      </c>
      <c r="AB45" s="323">
        <f t="shared" si="36"/>
        <v>6.1643296851193186E-2</v>
      </c>
      <c r="AC45" s="399">
        <f t="shared" si="37"/>
        <v>7.0858188448946632E-2</v>
      </c>
      <c r="AE45" s="394">
        <f t="shared" si="23"/>
        <v>0.14531422271223812</v>
      </c>
      <c r="AF45" s="395">
        <f t="shared" si="23"/>
        <v>0.10019213271215605</v>
      </c>
      <c r="AG45" s="386">
        <f t="shared" si="23"/>
        <v>0.11848501348478686</v>
      </c>
      <c r="AI45" s="27">
        <f t="shared" si="24"/>
        <v>1.4975469383904145</v>
      </c>
      <c r="AJ45" s="28">
        <f t="shared" si="24"/>
        <v>1.5021014626649423</v>
      </c>
      <c r="AK45" s="402">
        <f t="shared" si="24"/>
        <v>1.500251684720038</v>
      </c>
      <c r="AL45" s="28">
        <f t="shared" si="24"/>
        <v>1.5613307723539152</v>
      </c>
      <c r="AM45" s="28">
        <f t="shared" si="24"/>
        <v>1.5041497265104655</v>
      </c>
      <c r="AN45" s="402">
        <f t="shared" si="24"/>
        <v>1.527371166300703</v>
      </c>
      <c r="AO45" s="384">
        <f t="shared" si="25"/>
        <v>4.2592210186117058E-2</v>
      </c>
      <c r="AP45" s="385">
        <f t="shared" si="25"/>
        <v>1.363598862282808E-3</v>
      </c>
      <c r="AQ45" s="386">
        <f t="shared" si="25"/>
        <v>1.8076621314193547E-2</v>
      </c>
    </row>
    <row r="46" spans="1:43" ht="19.5" customHeight="1">
      <c r="A46" s="8" t="s">
        <v>193</v>
      </c>
      <c r="B46" s="19">
        <v>1876.9</v>
      </c>
      <c r="C46" s="371">
        <v>1035.96</v>
      </c>
      <c r="D46" s="375">
        <v>2912.86</v>
      </c>
      <c r="E46" s="19">
        <v>4057.97</v>
      </c>
      <c r="F46" s="369">
        <v>789.07999999999993</v>
      </c>
      <c r="G46" s="377">
        <v>4847.0499999999993</v>
      </c>
      <c r="H46" s="345">
        <f t="shared" si="26"/>
        <v>6.40141718624819E-2</v>
      </c>
      <c r="I46" s="323">
        <f t="shared" si="27"/>
        <v>1.0165923900803835E-2</v>
      </c>
      <c r="J46" s="399">
        <f t="shared" si="28"/>
        <v>2.2197409918611681E-2</v>
      </c>
      <c r="K46" s="323">
        <f t="shared" si="29"/>
        <v>0.13440021885737111</v>
      </c>
      <c r="L46" s="323">
        <f t="shared" si="30"/>
        <v>1.3596529015049433E-2</v>
      </c>
      <c r="M46" s="399">
        <f t="shared" si="31"/>
        <v>5.4937413704266795E-2</v>
      </c>
      <c r="N46" s="394">
        <f t="shared" si="22"/>
        <v>1.1620597794235172</v>
      </c>
      <c r="O46" s="395">
        <f t="shared" si="22"/>
        <v>-0.23831035947333884</v>
      </c>
      <c r="P46" s="386">
        <f t="shared" si="22"/>
        <v>0.66401749483325634</v>
      </c>
      <c r="R46" s="401">
        <v>220.42700000000002</v>
      </c>
      <c r="S46" s="369">
        <v>233.27099999999999</v>
      </c>
      <c r="T46" s="374">
        <v>453.69799999999998</v>
      </c>
      <c r="U46" s="19">
        <v>560.81900000000007</v>
      </c>
      <c r="V46" s="119">
        <v>158.42099999999999</v>
      </c>
      <c r="W46" s="375">
        <v>719.24</v>
      </c>
      <c r="X46" s="345">
        <f t="shared" si="32"/>
        <v>6.6640586099279295E-2</v>
      </c>
      <c r="Y46" s="323">
        <f t="shared" si="33"/>
        <v>2.0651073949508263E-2</v>
      </c>
      <c r="Z46" s="399">
        <f t="shared" si="34"/>
        <v>3.1067698161704484E-2</v>
      </c>
      <c r="AA46" s="323">
        <f t="shared" si="35"/>
        <v>0.12587142472064247</v>
      </c>
      <c r="AB46" s="323">
        <f t="shared" si="36"/>
        <v>1.7331505451972328E-2</v>
      </c>
      <c r="AC46" s="399">
        <f t="shared" si="37"/>
        <v>5.2900355159939655E-2</v>
      </c>
      <c r="AE46" s="394">
        <f t="shared" si="23"/>
        <v>1.5442391358590373</v>
      </c>
      <c r="AF46" s="395">
        <f t="shared" si="23"/>
        <v>-0.32087143279704722</v>
      </c>
      <c r="AG46" s="386">
        <f t="shared" si="23"/>
        <v>0.58528360274896529</v>
      </c>
      <c r="AI46" s="27">
        <f t="shared" si="24"/>
        <v>1.1744205871383664</v>
      </c>
      <c r="AJ46" s="28">
        <f t="shared" si="24"/>
        <v>2.2517375188231203</v>
      </c>
      <c r="AK46" s="402">
        <f t="shared" si="24"/>
        <v>1.5575688498589013</v>
      </c>
      <c r="AL46" s="28">
        <f t="shared" si="24"/>
        <v>1.3820185955046491</v>
      </c>
      <c r="AM46" s="28">
        <f t="shared" si="24"/>
        <v>2.007667156688802</v>
      </c>
      <c r="AN46" s="402">
        <f t="shared" si="24"/>
        <v>1.4838716332614685</v>
      </c>
      <c r="AO46" s="384">
        <f t="shared" si="25"/>
        <v>0.17676632259327399</v>
      </c>
      <c r="AP46" s="385">
        <f t="shared" si="25"/>
        <v>-0.10839201287629771</v>
      </c>
      <c r="AQ46" s="386">
        <f t="shared" si="25"/>
        <v>-4.7315543453574423E-2</v>
      </c>
    </row>
    <row r="47" spans="1:43" ht="19.5" customHeight="1">
      <c r="A47" s="8" t="s">
        <v>188</v>
      </c>
      <c r="B47" s="19">
        <v>266.10000000000002</v>
      </c>
      <c r="C47" s="371">
        <v>2691.07</v>
      </c>
      <c r="D47" s="375">
        <v>2957.17</v>
      </c>
      <c r="E47" s="19">
        <v>251.25000000000003</v>
      </c>
      <c r="F47" s="369">
        <v>2644.9700000000003</v>
      </c>
      <c r="G47" s="377">
        <v>2896.2200000000003</v>
      </c>
      <c r="H47" s="345">
        <f t="shared" si="26"/>
        <v>9.0756945668956455E-3</v>
      </c>
      <c r="I47" s="323">
        <f t="shared" si="27"/>
        <v>2.6407595690698654E-2</v>
      </c>
      <c r="J47" s="399">
        <f t="shared" si="28"/>
        <v>2.2535073669527856E-2</v>
      </c>
      <c r="K47" s="323">
        <f t="shared" si="29"/>
        <v>8.3214156309471231E-3</v>
      </c>
      <c r="L47" s="323">
        <f t="shared" si="30"/>
        <v>4.5575114499081595E-2</v>
      </c>
      <c r="M47" s="399">
        <f t="shared" si="31"/>
        <v>3.2826324531121324E-2</v>
      </c>
      <c r="N47" s="394">
        <f t="shared" si="22"/>
        <v>-5.5806087936865811E-2</v>
      </c>
      <c r="O47" s="395">
        <f t="shared" si="22"/>
        <v>-1.7130732385259362E-2</v>
      </c>
      <c r="P47" s="386">
        <f t="shared" si="22"/>
        <v>-2.0610921928735856E-2</v>
      </c>
      <c r="R47" s="401">
        <v>50.486000000000004</v>
      </c>
      <c r="S47" s="369">
        <v>535.55100000000004</v>
      </c>
      <c r="T47" s="374">
        <v>586.03700000000003</v>
      </c>
      <c r="U47" s="19">
        <v>40.652000000000001</v>
      </c>
      <c r="V47" s="119">
        <v>561.23699999999997</v>
      </c>
      <c r="W47" s="375">
        <v>601.88900000000001</v>
      </c>
      <c r="X47" s="345">
        <f t="shared" si="32"/>
        <v>1.5263178421011103E-2</v>
      </c>
      <c r="Y47" s="323">
        <f t="shared" si="33"/>
        <v>4.741139406412756E-2</v>
      </c>
      <c r="Z47" s="399">
        <f t="shared" si="34"/>
        <v>4.0129823423490543E-2</v>
      </c>
      <c r="AA47" s="323">
        <f t="shared" si="35"/>
        <v>9.124022470250754E-3</v>
      </c>
      <c r="AB47" s="323">
        <f t="shared" si="36"/>
        <v>6.1400206572036493E-2</v>
      </c>
      <c r="AC47" s="399">
        <f t="shared" si="37"/>
        <v>4.426914780443373E-2</v>
      </c>
      <c r="AE47" s="394">
        <f t="shared" si="23"/>
        <v>-0.19478667353325679</v>
      </c>
      <c r="AF47" s="395">
        <f t="shared" si="23"/>
        <v>4.7961818762358617E-2</v>
      </c>
      <c r="AG47" s="386">
        <f t="shared" si="23"/>
        <v>2.7049486636509256E-2</v>
      </c>
      <c r="AI47" s="27">
        <f t="shared" si="24"/>
        <v>1.8972566704246523</v>
      </c>
      <c r="AJ47" s="28">
        <f t="shared" si="24"/>
        <v>1.9901043079518557</v>
      </c>
      <c r="AK47" s="402">
        <f t="shared" si="24"/>
        <v>1.9817494428795099</v>
      </c>
      <c r="AL47" s="28">
        <f t="shared" si="24"/>
        <v>1.6179900497512436</v>
      </c>
      <c r="AM47" s="28">
        <f t="shared" si="24"/>
        <v>2.1219030839669255</v>
      </c>
      <c r="AN47" s="402">
        <f t="shared" si="24"/>
        <v>2.078188121068151</v>
      </c>
      <c r="AO47" s="384">
        <f t="shared" si="25"/>
        <v>-0.14719496050626718</v>
      </c>
      <c r="AP47" s="385">
        <f t="shared" si="25"/>
        <v>6.622706934930081E-2</v>
      </c>
      <c r="AQ47" s="386">
        <f t="shared" si="25"/>
        <v>4.866340623187676E-2</v>
      </c>
    </row>
    <row r="48" spans="1:43" ht="19.5" customHeight="1">
      <c r="A48" s="8" t="s">
        <v>199</v>
      </c>
      <c r="B48" s="19">
        <v>211.57999999999998</v>
      </c>
      <c r="C48" s="371">
        <v>3314.91</v>
      </c>
      <c r="D48" s="375">
        <v>3526.49</v>
      </c>
      <c r="E48" s="19">
        <v>228.17000000000002</v>
      </c>
      <c r="F48" s="369">
        <v>1665.8500000000004</v>
      </c>
      <c r="G48" s="377">
        <v>1894.0200000000004</v>
      </c>
      <c r="H48" s="345">
        <f t="shared" si="26"/>
        <v>7.2162174237646757E-3</v>
      </c>
      <c r="I48" s="323">
        <f t="shared" si="27"/>
        <v>3.2529366769000388E-2</v>
      </c>
      <c r="J48" s="399">
        <f t="shared" si="28"/>
        <v>2.6873568967916379E-2</v>
      </c>
      <c r="K48" s="323">
        <f t="shared" si="29"/>
        <v>7.5570045950774326E-3</v>
      </c>
      <c r="L48" s="323">
        <f t="shared" si="30"/>
        <v>2.8704032366452206E-2</v>
      </c>
      <c r="M48" s="399">
        <f t="shared" si="31"/>
        <v>2.1467193510311514E-2</v>
      </c>
      <c r="N48" s="394">
        <f t="shared" si="22"/>
        <v>7.8410057661404825E-2</v>
      </c>
      <c r="O48" s="395">
        <f t="shared" si="22"/>
        <v>-0.49746750288846442</v>
      </c>
      <c r="P48" s="386">
        <f t="shared" si="22"/>
        <v>-0.46291638428011972</v>
      </c>
      <c r="R48" s="401">
        <v>61.180999999999997</v>
      </c>
      <c r="S48" s="369">
        <v>948.60100000000011</v>
      </c>
      <c r="T48" s="374">
        <v>1009.7820000000002</v>
      </c>
      <c r="U48" s="19">
        <v>71.792999999999992</v>
      </c>
      <c r="V48" s="119">
        <v>528.33499999999992</v>
      </c>
      <c r="W48" s="375">
        <v>600.12799999999993</v>
      </c>
      <c r="X48" s="345">
        <f t="shared" si="32"/>
        <v>1.8496543972108707E-2</v>
      </c>
      <c r="Y48" s="323">
        <f t="shared" si="33"/>
        <v>8.3977988689453428E-2</v>
      </c>
      <c r="Z48" s="399">
        <f t="shared" si="34"/>
        <v>6.9146441873497971E-2</v>
      </c>
      <c r="AA48" s="323">
        <f t="shared" si="35"/>
        <v>1.6113375607761299E-2</v>
      </c>
      <c r="AB48" s="323">
        <f t="shared" si="36"/>
        <v>5.780067625483868E-2</v>
      </c>
      <c r="AC48" s="399">
        <f t="shared" si="37"/>
        <v>4.4139625634592429E-2</v>
      </c>
      <c r="AE48" s="394">
        <f t="shared" si="23"/>
        <v>0.17345254245599115</v>
      </c>
      <c r="AF48" s="395">
        <f t="shared" si="23"/>
        <v>-0.44303769445741692</v>
      </c>
      <c r="AG48" s="386">
        <f t="shared" si="23"/>
        <v>-0.40568558362101936</v>
      </c>
      <c r="AI48" s="27">
        <f t="shared" si="24"/>
        <v>2.8916249172889685</v>
      </c>
      <c r="AJ48" s="28">
        <f t="shared" si="24"/>
        <v>2.8616191691478807</v>
      </c>
      <c r="AK48" s="402">
        <f t="shared" si="24"/>
        <v>2.8634194340548258</v>
      </c>
      <c r="AL48" s="28">
        <f t="shared" si="24"/>
        <v>3.1464697374764423</v>
      </c>
      <c r="AM48" s="28">
        <f t="shared" si="24"/>
        <v>3.1715640663925311</v>
      </c>
      <c r="AN48" s="402">
        <f t="shared" si="24"/>
        <v>3.1685409868955965</v>
      </c>
      <c r="AO48" s="384">
        <f t="shared" si="25"/>
        <v>8.8132045986933374E-2</v>
      </c>
      <c r="AP48" s="385">
        <f t="shared" si="25"/>
        <v>0.10831102216055684</v>
      </c>
      <c r="AQ48" s="386">
        <f t="shared" si="25"/>
        <v>0.10655845567433854</v>
      </c>
    </row>
    <row r="49" spans="1:43" ht="19.5" customHeight="1">
      <c r="A49" s="8" t="s">
        <v>198</v>
      </c>
      <c r="B49" s="19">
        <v>997.97000000000014</v>
      </c>
      <c r="C49" s="371">
        <v>7071.7199999999993</v>
      </c>
      <c r="D49" s="375">
        <v>8069.69</v>
      </c>
      <c r="E49" s="19">
        <v>820.63</v>
      </c>
      <c r="F49" s="369">
        <v>2724.03</v>
      </c>
      <c r="G49" s="377">
        <v>3544.6600000000003</v>
      </c>
      <c r="H49" s="345">
        <f t="shared" si="26"/>
        <v>3.4037094727263614E-2</v>
      </c>
      <c r="I49" s="323">
        <f t="shared" si="27"/>
        <v>6.9395118892421032E-2</v>
      </c>
      <c r="J49" s="399">
        <f t="shared" si="28"/>
        <v>6.1494962629896899E-2</v>
      </c>
      <c r="K49" s="323">
        <f t="shared" si="29"/>
        <v>2.7179316653628403E-2</v>
      </c>
      <c r="L49" s="323">
        <f t="shared" si="30"/>
        <v>4.6937386491693003E-2</v>
      </c>
      <c r="M49" s="399">
        <f t="shared" si="31"/>
        <v>4.0175870449235387E-2</v>
      </c>
      <c r="N49" s="394">
        <f t="shared" si="22"/>
        <v>-0.17770073248694862</v>
      </c>
      <c r="O49" s="395">
        <f t="shared" si="22"/>
        <v>-0.61479951129286781</v>
      </c>
      <c r="P49" s="386">
        <f t="shared" si="22"/>
        <v>-0.56074396909918456</v>
      </c>
      <c r="R49" s="401">
        <v>130.21600000000001</v>
      </c>
      <c r="S49" s="369">
        <v>888.48599999999999</v>
      </c>
      <c r="T49" s="374">
        <v>1018.702</v>
      </c>
      <c r="U49" s="19">
        <v>100.06199999999998</v>
      </c>
      <c r="V49" s="119">
        <v>379.98199999999997</v>
      </c>
      <c r="W49" s="375">
        <v>480.04399999999998</v>
      </c>
      <c r="X49" s="345">
        <f t="shared" si="32"/>
        <v>3.9367548256355855E-2</v>
      </c>
      <c r="Y49" s="323">
        <f t="shared" si="33"/>
        <v>7.8656112800574426E-2</v>
      </c>
      <c r="Z49" s="399">
        <f t="shared" si="34"/>
        <v>6.9757253178820894E-2</v>
      </c>
      <c r="AA49" s="323">
        <f t="shared" si="35"/>
        <v>2.2458130877158092E-2</v>
      </c>
      <c r="AB49" s="323">
        <f t="shared" si="36"/>
        <v>4.1570625767110098E-2</v>
      </c>
      <c r="AC49" s="399">
        <f t="shared" si="37"/>
        <v>3.5307405167118167E-2</v>
      </c>
      <c r="AE49" s="394">
        <f t="shared" si="23"/>
        <v>-0.23156908521226288</v>
      </c>
      <c r="AF49" s="395">
        <f t="shared" si="23"/>
        <v>-0.57232640694394732</v>
      </c>
      <c r="AG49" s="386">
        <f t="shared" si="23"/>
        <v>-0.52876896285665487</v>
      </c>
      <c r="AI49" s="27">
        <f t="shared" si="24"/>
        <v>1.3048087617864264</v>
      </c>
      <c r="AJ49" s="28">
        <f t="shared" si="24"/>
        <v>1.2563930698613635</v>
      </c>
      <c r="AK49" s="402">
        <f t="shared" si="24"/>
        <v>1.2623805871105334</v>
      </c>
      <c r="AL49" s="28"/>
      <c r="AM49" s="28">
        <f t="shared" si="24"/>
        <v>1.3949259002287051</v>
      </c>
      <c r="AN49" s="402">
        <f t="shared" si="24"/>
        <v>1.3542737526307174</v>
      </c>
      <c r="AO49" s="384"/>
      <c r="AP49" s="385">
        <f t="shared" si="25"/>
        <v>0.11026233245828715</v>
      </c>
      <c r="AQ49" s="386">
        <f t="shared" si="25"/>
        <v>7.2793550897767317E-2</v>
      </c>
    </row>
    <row r="50" spans="1:43" ht="19.5" customHeight="1">
      <c r="A50" s="8" t="s">
        <v>209</v>
      </c>
      <c r="B50" s="19">
        <v>246.96999999999997</v>
      </c>
      <c r="C50" s="371">
        <v>2337.96</v>
      </c>
      <c r="D50" s="375">
        <v>2584.9299999999998</v>
      </c>
      <c r="E50" s="19">
        <v>19.79</v>
      </c>
      <c r="F50" s="369">
        <v>1039.8499999999999</v>
      </c>
      <c r="G50" s="377">
        <v>1059.6399999999999</v>
      </c>
      <c r="H50" s="345">
        <f t="shared" si="26"/>
        <v>8.4232404629320436E-3</v>
      </c>
      <c r="I50" s="323">
        <f t="shared" si="27"/>
        <v>2.2942510756325855E-2</v>
      </c>
      <c r="J50" s="399">
        <f t="shared" si="28"/>
        <v>1.9698423824322794E-2</v>
      </c>
      <c r="K50" s="323">
        <f t="shared" si="29"/>
        <v>6.5544603118982499E-4</v>
      </c>
      <c r="L50" s="323">
        <f t="shared" si="30"/>
        <v>1.791751241483646E-2</v>
      </c>
      <c r="M50" s="399">
        <f t="shared" si="31"/>
        <v>1.2010167226991525E-2</v>
      </c>
      <c r="N50" s="394">
        <f t="shared" si="22"/>
        <v>-0.91986880997692033</v>
      </c>
      <c r="O50" s="395">
        <f t="shared" si="22"/>
        <v>-0.55523191158103646</v>
      </c>
      <c r="P50" s="386">
        <f t="shared" si="22"/>
        <v>-0.5900701372957875</v>
      </c>
      <c r="R50" s="401">
        <v>77.257999999999996</v>
      </c>
      <c r="S50" s="369">
        <v>732.86900000000003</v>
      </c>
      <c r="T50" s="374">
        <v>810.12700000000007</v>
      </c>
      <c r="U50" s="19">
        <v>7.5720000000000001</v>
      </c>
      <c r="V50" s="119">
        <v>359.73599999999999</v>
      </c>
      <c r="W50" s="375">
        <v>367.30799999999999</v>
      </c>
      <c r="X50" s="345">
        <f t="shared" si="32"/>
        <v>2.3357022510210268E-2</v>
      </c>
      <c r="Y50" s="323">
        <f t="shared" si="33"/>
        <v>6.4879611757578837E-2</v>
      </c>
      <c r="Z50" s="399">
        <f t="shared" si="34"/>
        <v>5.5474745554635843E-2</v>
      </c>
      <c r="AA50" s="323">
        <f t="shared" si="35"/>
        <v>1.6994759949015721E-3</v>
      </c>
      <c r="AB50" s="323">
        <f t="shared" si="36"/>
        <v>3.9355681666387143E-2</v>
      </c>
      <c r="AC50" s="399">
        <f t="shared" si="37"/>
        <v>2.701563268601178E-2</v>
      </c>
      <c r="AE50" s="394">
        <f t="shared" si="23"/>
        <v>-0.90199073235134219</v>
      </c>
      <c r="AF50" s="395">
        <f t="shared" si="23"/>
        <v>-0.50914010553045641</v>
      </c>
      <c r="AG50" s="386">
        <f t="shared" si="23"/>
        <v>-0.5466044212820953</v>
      </c>
      <c r="AI50" s="27">
        <f t="shared" si="24"/>
        <v>3.1282341984856461</v>
      </c>
      <c r="AJ50" s="28">
        <f t="shared" si="24"/>
        <v>3.1346515765881366</v>
      </c>
      <c r="AK50" s="402">
        <f t="shared" si="24"/>
        <v>3.1340384459153636</v>
      </c>
      <c r="AL50" s="28">
        <f t="shared" si="24"/>
        <v>3.8261748357756442</v>
      </c>
      <c r="AM50" s="28">
        <f t="shared" si="24"/>
        <v>3.4594989661970477</v>
      </c>
      <c r="AN50" s="402">
        <f t="shared" si="24"/>
        <v>3.4663470612660907</v>
      </c>
      <c r="AO50" s="384">
        <f t="shared" si="25"/>
        <v>0.22311009758408298</v>
      </c>
      <c r="AP50" s="385">
        <f t="shared" si="25"/>
        <v>0.10363109955668061</v>
      </c>
      <c r="AQ50" s="386">
        <f t="shared" si="25"/>
        <v>0.10603208004159284</v>
      </c>
    </row>
    <row r="51" spans="1:43" ht="19.5" customHeight="1">
      <c r="A51" s="8" t="s">
        <v>196</v>
      </c>
      <c r="B51" s="19">
        <v>494.07</v>
      </c>
      <c r="C51" s="371">
        <v>1001.96</v>
      </c>
      <c r="D51" s="375">
        <v>1496.03</v>
      </c>
      <c r="E51" s="19">
        <v>238.28</v>
      </c>
      <c r="F51" s="369">
        <v>587.45999999999992</v>
      </c>
      <c r="G51" s="377">
        <v>825.7399999999999</v>
      </c>
      <c r="H51" s="345">
        <f t="shared" si="26"/>
        <v>1.6850914748839273E-2</v>
      </c>
      <c r="I51" s="323">
        <f t="shared" si="27"/>
        <v>9.8322803116427382E-3</v>
      </c>
      <c r="J51" s="399">
        <f t="shared" si="28"/>
        <v>1.1400476219434038E-2</v>
      </c>
      <c r="K51" s="323">
        <f t="shared" si="29"/>
        <v>7.8918484240480813E-3</v>
      </c>
      <c r="L51" s="323">
        <f t="shared" si="30"/>
        <v>1.0122442509227125E-2</v>
      </c>
      <c r="M51" s="399">
        <f t="shared" si="31"/>
        <v>9.3590988316937657E-3</v>
      </c>
      <c r="N51" s="394">
        <f t="shared" si="22"/>
        <v>-0.51772016111077379</v>
      </c>
      <c r="O51" s="395">
        <f t="shared" si="22"/>
        <v>-0.41368916922831261</v>
      </c>
      <c r="P51" s="386">
        <f t="shared" si="22"/>
        <v>-0.44804582795799558</v>
      </c>
      <c r="R51" s="401">
        <v>100.07600000000001</v>
      </c>
      <c r="S51" s="369">
        <v>204.37700000000001</v>
      </c>
      <c r="T51" s="374">
        <v>304.45300000000003</v>
      </c>
      <c r="U51" s="19">
        <v>40.032000000000004</v>
      </c>
      <c r="V51" s="119">
        <v>96.314999999999998</v>
      </c>
      <c r="W51" s="375">
        <v>136.34700000000001</v>
      </c>
      <c r="X51" s="345">
        <f t="shared" si="32"/>
        <v>3.0255473669157928E-2</v>
      </c>
      <c r="Y51" s="323">
        <f t="shared" si="33"/>
        <v>1.8093138626655909E-2</v>
      </c>
      <c r="Z51" s="399">
        <f t="shared" si="34"/>
        <v>2.0847907437161761E-2</v>
      </c>
      <c r="AA51" s="323">
        <f t="shared" si="35"/>
        <v>8.9848683343766167E-3</v>
      </c>
      <c r="AB51" s="323">
        <f t="shared" si="36"/>
        <v>1.0537011807820395E-2</v>
      </c>
      <c r="AC51" s="399">
        <f t="shared" si="37"/>
        <v>1.0028369841766714E-2</v>
      </c>
      <c r="AE51" s="394">
        <f t="shared" si="23"/>
        <v>-0.59998401215076547</v>
      </c>
      <c r="AF51" s="395">
        <f t="shared" si="23"/>
        <v>-0.52873855668690706</v>
      </c>
      <c r="AG51" s="386">
        <f t="shared" si="23"/>
        <v>-0.55215747586655417</v>
      </c>
      <c r="AI51" s="27">
        <f t="shared" si="24"/>
        <v>2.0255429392596191</v>
      </c>
      <c r="AJ51" s="28">
        <f t="shared" si="24"/>
        <v>2.0397720467882947</v>
      </c>
      <c r="AK51" s="402">
        <f t="shared" si="24"/>
        <v>2.0350728260796909</v>
      </c>
      <c r="AL51" s="28">
        <f t="shared" si="24"/>
        <v>1.6800402887359411</v>
      </c>
      <c r="AM51" s="28">
        <f t="shared" si="24"/>
        <v>1.6395158819323872</v>
      </c>
      <c r="AN51" s="402">
        <f t="shared" si="24"/>
        <v>1.6512098239155184</v>
      </c>
      <c r="AO51" s="384">
        <f t="shared" si="25"/>
        <v>-0.17057285917126344</v>
      </c>
      <c r="AP51" s="385">
        <f t="shared" si="25"/>
        <v>-0.19622592901306171</v>
      </c>
      <c r="AQ51" s="386">
        <f t="shared" si="25"/>
        <v>-0.18862371766008776</v>
      </c>
    </row>
    <row r="52" spans="1:43" ht="19.5" customHeight="1">
      <c r="A52" s="8" t="s">
        <v>203</v>
      </c>
      <c r="B52" s="19">
        <v>15</v>
      </c>
      <c r="C52" s="371">
        <v>400.52</v>
      </c>
      <c r="D52" s="375">
        <v>415.52</v>
      </c>
      <c r="E52" s="19">
        <v>18.579999999999998</v>
      </c>
      <c r="F52" s="369">
        <v>365.35</v>
      </c>
      <c r="G52" s="377">
        <v>383.93</v>
      </c>
      <c r="H52" s="345">
        <f t="shared" si="26"/>
        <v>5.1159495867506444E-4</v>
      </c>
      <c r="I52" s="323">
        <f t="shared" si="27"/>
        <v>3.9303214803177262E-3</v>
      </c>
      <c r="J52" s="399">
        <f t="shared" si="28"/>
        <v>3.1664644951633534E-3</v>
      </c>
      <c r="K52" s="323">
        <f t="shared" si="29"/>
        <v>6.1537075591242788E-4</v>
      </c>
      <c r="L52" s="323">
        <f t="shared" si="30"/>
        <v>6.295295629908642E-3</v>
      </c>
      <c r="M52" s="399">
        <f t="shared" si="31"/>
        <v>4.3515377896822093E-3</v>
      </c>
      <c r="N52" s="394">
        <f t="shared" si="22"/>
        <v>0.23866666666666655</v>
      </c>
      <c r="O52" s="395">
        <f t="shared" si="22"/>
        <v>-8.7810845900329476E-2</v>
      </c>
      <c r="P52" s="386">
        <f t="shared" si="22"/>
        <v>-7.6025221409318389E-2</v>
      </c>
      <c r="R52" s="401">
        <v>3.2090000000000001</v>
      </c>
      <c r="S52" s="369">
        <v>121.57</v>
      </c>
      <c r="T52" s="374">
        <v>124.779</v>
      </c>
      <c r="U52" s="19">
        <v>3.7629999999999999</v>
      </c>
      <c r="V52" s="119">
        <v>106.44899999999998</v>
      </c>
      <c r="W52" s="375">
        <v>110.21199999999999</v>
      </c>
      <c r="X52" s="345">
        <f t="shared" si="32"/>
        <v>9.7016082781413904E-4</v>
      </c>
      <c r="Y52" s="323">
        <f t="shared" si="33"/>
        <v>1.0762379635881525E-2</v>
      </c>
      <c r="Z52" s="399">
        <f t="shared" si="34"/>
        <v>8.54444213754375E-3</v>
      </c>
      <c r="AA52" s="323">
        <f t="shared" si="35"/>
        <v>8.4457582789416476E-4</v>
      </c>
      <c r="AB52" s="323">
        <f t="shared" si="36"/>
        <v>1.1645687275405421E-2</v>
      </c>
      <c r="AC52" s="399">
        <f t="shared" si="37"/>
        <v>8.1061313927023922E-3</v>
      </c>
      <c r="AE52" s="394">
        <f t="shared" si="23"/>
        <v>0.17263945154253657</v>
      </c>
      <c r="AF52" s="395">
        <f t="shared" si="23"/>
        <v>-0.12438101505305593</v>
      </c>
      <c r="AG52" s="386">
        <f t="shared" si="23"/>
        <v>-0.11674240056419756</v>
      </c>
      <c r="AI52" s="27">
        <f t="shared" si="24"/>
        <v>2.1393333333333335</v>
      </c>
      <c r="AJ52" s="28">
        <f t="shared" si="24"/>
        <v>3.0353041046639366</v>
      </c>
      <c r="AK52" s="402">
        <f t="shared" si="24"/>
        <v>3.00296014632268</v>
      </c>
      <c r="AL52" s="28">
        <f t="shared" si="24"/>
        <v>2.0252960172228205</v>
      </c>
      <c r="AM52" s="28">
        <f t="shared" si="24"/>
        <v>2.9136170795127954</v>
      </c>
      <c r="AN52" s="402">
        <f t="shared" si="24"/>
        <v>2.8706274581303881</v>
      </c>
      <c r="AO52" s="384">
        <f>(AL52-AI52)/AI52</f>
        <v>-5.330507141345265E-2</v>
      </c>
      <c r="AP52" s="385">
        <f>(AM52-AJ52)/AJ52</f>
        <v>-4.0090554671000332E-2</v>
      </c>
      <c r="AQ52" s="386">
        <f>(AN52-AK52)/AK52</f>
        <v>-4.4067414066197956E-2</v>
      </c>
    </row>
    <row r="53" spans="1:43" ht="19.5" customHeight="1">
      <c r="A53" s="8" t="s">
        <v>208</v>
      </c>
      <c r="B53" s="19">
        <v>6</v>
      </c>
      <c r="C53" s="371">
        <v>144.83000000000001</v>
      </c>
      <c r="D53" s="375">
        <v>150.83000000000001</v>
      </c>
      <c r="E53" s="19">
        <v>15.489999999999998</v>
      </c>
      <c r="F53" s="369">
        <v>208.10999999999999</v>
      </c>
      <c r="G53" s="377">
        <v>223.6</v>
      </c>
      <c r="H53" s="345">
        <f t="shared" si="26"/>
        <v>2.0463798347002579E-4</v>
      </c>
      <c r="I53" s="323">
        <f t="shared" si="27"/>
        <v>1.4212235593588744E-3</v>
      </c>
      <c r="J53" s="399">
        <f t="shared" si="28"/>
        <v>1.149397958715558E-3</v>
      </c>
      <c r="K53" s="323">
        <f t="shared" si="29"/>
        <v>5.1302976367510809E-4</v>
      </c>
      <c r="L53" s="323">
        <f t="shared" si="30"/>
        <v>3.5859148037232446E-3</v>
      </c>
      <c r="M53" s="399">
        <f t="shared" si="31"/>
        <v>2.5343261786600212E-3</v>
      </c>
      <c r="N53" s="394">
        <f t="shared" si="22"/>
        <v>1.5816666666666663</v>
      </c>
      <c r="O53" s="395">
        <f t="shared" si="22"/>
        <v>0.43692605123247924</v>
      </c>
      <c r="P53" s="386">
        <f t="shared" si="22"/>
        <v>0.48246370085526735</v>
      </c>
      <c r="R53" s="401">
        <v>1.73</v>
      </c>
      <c r="S53" s="369">
        <v>38.356000000000002</v>
      </c>
      <c r="T53" s="374">
        <v>40.085999999999999</v>
      </c>
      <c r="U53" s="19">
        <v>4.5789999999999997</v>
      </c>
      <c r="V53" s="119">
        <v>49.79699999999999</v>
      </c>
      <c r="W53" s="375">
        <v>54.375999999999991</v>
      </c>
      <c r="X53" s="345">
        <f t="shared" si="32"/>
        <v>5.2302219760625129E-4</v>
      </c>
      <c r="Y53" s="323">
        <f t="shared" si="33"/>
        <v>3.3955896464084217E-3</v>
      </c>
      <c r="Z53" s="399">
        <f t="shared" si="34"/>
        <v>2.7449531373514671E-3</v>
      </c>
      <c r="AA53" s="323">
        <f t="shared" si="35"/>
        <v>1.0277206260769015E-3</v>
      </c>
      <c r="AB53" s="323">
        <f t="shared" si="36"/>
        <v>5.4478697710017348E-3</v>
      </c>
      <c r="AC53" s="399">
        <f t="shared" si="37"/>
        <v>3.9993739394039232E-3</v>
      </c>
      <c r="AE53" s="394">
        <f t="shared" si="23"/>
        <v>1.6468208092485548</v>
      </c>
      <c r="AF53" s="395">
        <f t="shared" si="23"/>
        <v>0.29828449264782531</v>
      </c>
      <c r="AG53" s="386">
        <f t="shared" si="23"/>
        <v>0.35648356034525752</v>
      </c>
      <c r="AI53" s="27">
        <f t="shared" si="24"/>
        <v>2.8833333333333333</v>
      </c>
      <c r="AJ53" s="28">
        <f t="shared" si="24"/>
        <v>2.6483463370848579</v>
      </c>
      <c r="AK53" s="402">
        <f t="shared" si="24"/>
        <v>2.6576940926871306</v>
      </c>
      <c r="AL53" s="28">
        <f t="shared" si="24"/>
        <v>2.9561007101355714</v>
      </c>
      <c r="AM53" s="28">
        <f t="shared" si="24"/>
        <v>2.3928211042237275</v>
      </c>
      <c r="AN53" s="402">
        <f t="shared" si="24"/>
        <v>2.4318425760286222</v>
      </c>
      <c r="AO53" s="384">
        <f t="shared" ref="AO53:AQ63" si="38">(AL53-AI53)/AI53</f>
        <v>2.5237240509446743E-2</v>
      </c>
      <c r="AP53" s="385">
        <f t="shared" si="38"/>
        <v>-9.6484824995509214E-2</v>
      </c>
      <c r="AQ53" s="386">
        <f t="shared" si="38"/>
        <v>-8.4980253099842432E-2</v>
      </c>
    </row>
    <row r="54" spans="1:43" ht="19.5" customHeight="1">
      <c r="A54" s="8" t="s">
        <v>207</v>
      </c>
      <c r="B54" s="19">
        <v>129.97</v>
      </c>
      <c r="C54" s="371">
        <v>46.69</v>
      </c>
      <c r="D54" s="375">
        <v>176.66</v>
      </c>
      <c r="E54" s="19">
        <v>4.5</v>
      </c>
      <c r="F54" s="369">
        <v>171.79000000000002</v>
      </c>
      <c r="G54" s="377">
        <v>176.29000000000002</v>
      </c>
      <c r="H54" s="345">
        <f t="shared" si="26"/>
        <v>4.4327997852665422E-3</v>
      </c>
      <c r="I54" s="323">
        <f t="shared" si="27"/>
        <v>4.5817115229210688E-4</v>
      </c>
      <c r="J54" s="399">
        <f t="shared" si="28"/>
        <v>1.3462351215719052E-3</v>
      </c>
      <c r="K54" s="323">
        <f t="shared" si="29"/>
        <v>1.4904027995726188E-4</v>
      </c>
      <c r="L54" s="323">
        <f t="shared" si="30"/>
        <v>2.9600898761790221E-3</v>
      </c>
      <c r="M54" s="399">
        <f t="shared" si="31"/>
        <v>1.9981053758317316E-3</v>
      </c>
      <c r="N54" s="394">
        <f t="shared" si="22"/>
        <v>-0.96537662537508651</v>
      </c>
      <c r="O54" s="395">
        <f t="shared" si="22"/>
        <v>2.679374598415079</v>
      </c>
      <c r="P54" s="386">
        <f t="shared" si="22"/>
        <v>-2.0944186573076877E-3</v>
      </c>
      <c r="R54" s="401">
        <v>26.265000000000001</v>
      </c>
      <c r="S54" s="369">
        <v>12.137</v>
      </c>
      <c r="T54" s="374">
        <v>38.402000000000001</v>
      </c>
      <c r="U54" s="19">
        <v>1.1769999999999998</v>
      </c>
      <c r="V54" s="119">
        <v>39.377000000000002</v>
      </c>
      <c r="W54" s="375">
        <v>40.554000000000002</v>
      </c>
      <c r="X54" s="345">
        <f t="shared" si="32"/>
        <v>7.9405653295538687E-3</v>
      </c>
      <c r="Y54" s="323">
        <f t="shared" si="33"/>
        <v>1.0744673985415324E-3</v>
      </c>
      <c r="Z54" s="399">
        <f t="shared" si="34"/>
        <v>2.6296385366604562E-3</v>
      </c>
      <c r="AA54" s="323">
        <f t="shared" si="35"/>
        <v>2.6416841600622687E-4</v>
      </c>
      <c r="AB54" s="323">
        <f t="shared" si="36"/>
        <v>4.307905455604462E-3</v>
      </c>
      <c r="AC54" s="399">
        <f t="shared" si="37"/>
        <v>2.9827609743009187E-3</v>
      </c>
      <c r="AE54" s="394">
        <f t="shared" si="23"/>
        <v>-0.95518751189796314</v>
      </c>
      <c r="AF54" s="395">
        <f t="shared" si="23"/>
        <v>2.2443766993490977</v>
      </c>
      <c r="AG54" s="386">
        <f t="shared" si="23"/>
        <v>5.6038747981875969E-2</v>
      </c>
      <c r="AI54" s="27">
        <f t="shared" si="24"/>
        <v>2.020850965607448</v>
      </c>
      <c r="AJ54" s="28">
        <f t="shared" si="24"/>
        <v>2.5994859713000644</v>
      </c>
      <c r="AK54" s="402">
        <f t="shared" si="24"/>
        <v>2.1737801426468923</v>
      </c>
      <c r="AL54" s="28">
        <f t="shared" si="24"/>
        <v>2.6155555555555554</v>
      </c>
      <c r="AM54" s="28">
        <f t="shared" si="24"/>
        <v>2.2921590313755162</v>
      </c>
      <c r="AN54" s="402">
        <f t="shared" si="24"/>
        <v>2.3004140904191956</v>
      </c>
      <c r="AO54" s="384">
        <f t="shared" si="38"/>
        <v>0.29428423969371981</v>
      </c>
      <c r="AP54" s="385">
        <f t="shared" si="38"/>
        <v>-0.11822604288602746</v>
      </c>
      <c r="AQ54" s="386">
        <f t="shared" si="38"/>
        <v>5.8255177369551325E-2</v>
      </c>
    </row>
    <row r="55" spans="1:43" ht="19.5" customHeight="1">
      <c r="A55" s="8" t="s">
        <v>212</v>
      </c>
      <c r="B55" s="19">
        <v>182.1</v>
      </c>
      <c r="C55" s="371">
        <v>305.33</v>
      </c>
      <c r="D55" s="375">
        <v>487.42999999999995</v>
      </c>
      <c r="E55" s="19">
        <v>26.939999999999998</v>
      </c>
      <c r="F55" s="369">
        <v>92.719999999999985</v>
      </c>
      <c r="G55" s="377">
        <v>119.65999999999998</v>
      </c>
      <c r="H55" s="345">
        <f t="shared" si="26"/>
        <v>6.2107627983152827E-3</v>
      </c>
      <c r="I55" s="323">
        <f t="shared" si="27"/>
        <v>2.996217561134054E-3</v>
      </c>
      <c r="J55" s="399">
        <f t="shared" si="28"/>
        <v>3.7144536698052399E-3</v>
      </c>
      <c r="K55" s="323">
        <f t="shared" si="29"/>
        <v>8.922544760108078E-4</v>
      </c>
      <c r="L55" s="323">
        <f t="shared" si="30"/>
        <v>1.5976455749421902E-3</v>
      </c>
      <c r="M55" s="399">
        <f t="shared" si="31"/>
        <v>1.3562498682399737E-3</v>
      </c>
      <c r="N55" s="394">
        <f t="shared" si="22"/>
        <v>-0.85205930807248764</v>
      </c>
      <c r="O55" s="395">
        <f t="shared" si="22"/>
        <v>-0.69632856253889241</v>
      </c>
      <c r="P55" s="386">
        <f t="shared" si="22"/>
        <v>-0.75450833965902797</v>
      </c>
      <c r="R55" s="401">
        <v>26.782</v>
      </c>
      <c r="S55" s="369">
        <v>64.028000000000006</v>
      </c>
      <c r="T55" s="374">
        <v>90.81</v>
      </c>
      <c r="U55" s="19">
        <v>7.3309999999999995</v>
      </c>
      <c r="V55" s="119">
        <v>29.186</v>
      </c>
      <c r="W55" s="375">
        <v>36.516999999999996</v>
      </c>
      <c r="X55" s="345">
        <f t="shared" si="32"/>
        <v>8.0968673388963144E-3</v>
      </c>
      <c r="Y55" s="323">
        <f t="shared" si="33"/>
        <v>5.6682869402502464E-3</v>
      </c>
      <c r="Z55" s="399">
        <f t="shared" si="34"/>
        <v>6.2183603852438941E-3</v>
      </c>
      <c r="AA55" s="323">
        <f t="shared" si="35"/>
        <v>1.6453854356343665E-3</v>
      </c>
      <c r="AB55" s="323">
        <f t="shared" si="36"/>
        <v>3.1929940987701403E-3</v>
      </c>
      <c r="AC55" s="399">
        <f t="shared" si="37"/>
        <v>2.6858382033473054E-3</v>
      </c>
      <c r="AE55" s="394">
        <f t="shared" si="23"/>
        <v>-0.72627137629751326</v>
      </c>
      <c r="AF55" s="395">
        <f t="shared" si="23"/>
        <v>-0.54416817642281501</v>
      </c>
      <c r="AG55" s="386">
        <f t="shared" si="23"/>
        <v>-0.59787468340491146</v>
      </c>
      <c r="AI55" s="27">
        <f t="shared" si="24"/>
        <v>1.470730367929709</v>
      </c>
      <c r="AJ55" s="28">
        <f t="shared" si="24"/>
        <v>2.0970097926833264</v>
      </c>
      <c r="AK55" s="402">
        <f t="shared" si="24"/>
        <v>1.8630367437375626</v>
      </c>
      <c r="AL55" s="28">
        <f t="shared" si="24"/>
        <v>2.7212323682256869</v>
      </c>
      <c r="AM55" s="28">
        <f t="shared" si="24"/>
        <v>3.1477566867989655</v>
      </c>
      <c r="AN55" s="402">
        <f t="shared" si="24"/>
        <v>3.0517299013872639</v>
      </c>
      <c r="AO55" s="384">
        <f t="shared" si="38"/>
        <v>0.85025918248785592</v>
      </c>
      <c r="AP55" s="385">
        <f t="shared" si="38"/>
        <v>0.50106914034536143</v>
      </c>
      <c r="AQ55" s="386">
        <f t="shared" si="38"/>
        <v>0.63804064071489242</v>
      </c>
    </row>
    <row r="56" spans="1:43" ht="19.5" customHeight="1">
      <c r="A56" s="8" t="s">
        <v>211</v>
      </c>
      <c r="B56" s="19">
        <v>14.999999999999998</v>
      </c>
      <c r="C56" s="371">
        <v>40.44</v>
      </c>
      <c r="D56" s="375">
        <v>55.44</v>
      </c>
      <c r="E56" s="19">
        <v>37.690000000000005</v>
      </c>
      <c r="F56" s="369">
        <v>59.19</v>
      </c>
      <c r="G56" s="377">
        <v>96.88</v>
      </c>
      <c r="H56" s="345">
        <f t="shared" si="26"/>
        <v>5.1159495867506444E-4</v>
      </c>
      <c r="I56" s="323">
        <f t="shared" si="27"/>
        <v>3.9683961016690513E-4</v>
      </c>
      <c r="J56" s="399">
        <f t="shared" si="28"/>
        <v>4.2247976417947704E-4</v>
      </c>
      <c r="K56" s="323">
        <f t="shared" si="29"/>
        <v>1.2482951447976003E-3</v>
      </c>
      <c r="L56" s="323">
        <f t="shared" si="30"/>
        <v>1.0198947538915901E-3</v>
      </c>
      <c r="M56" s="399">
        <f t="shared" si="31"/>
        <v>1.0980568881421417E-3</v>
      </c>
      <c r="N56" s="394">
        <f t="shared" si="22"/>
        <v>1.5126666666666673</v>
      </c>
      <c r="O56" s="395">
        <f t="shared" si="22"/>
        <v>0.46364985163204753</v>
      </c>
      <c r="P56" s="386">
        <f t="shared" si="22"/>
        <v>0.74747474747474751</v>
      </c>
      <c r="R56" s="401">
        <v>5.35</v>
      </c>
      <c r="S56" s="369">
        <v>15.263</v>
      </c>
      <c r="T56" s="374">
        <v>20.613</v>
      </c>
      <c r="U56" s="19">
        <v>9.088000000000001</v>
      </c>
      <c r="V56" s="119">
        <v>22.141999999999999</v>
      </c>
      <c r="W56" s="375">
        <v>31.23</v>
      </c>
      <c r="X56" s="345">
        <f t="shared" si="32"/>
        <v>1.6174385879730894E-3</v>
      </c>
      <c r="Y56" s="323">
        <f t="shared" si="33"/>
        <v>1.3512067153282859E-3</v>
      </c>
      <c r="Z56" s="399">
        <f t="shared" si="34"/>
        <v>1.4115082328051138E-3</v>
      </c>
      <c r="AA56" s="323">
        <f t="shared" si="35"/>
        <v>2.039730301329304E-3</v>
      </c>
      <c r="AB56" s="323">
        <f t="shared" si="36"/>
        <v>2.4223694694363203E-3</v>
      </c>
      <c r="AC56" s="399">
        <f t="shared" si="37"/>
        <v>2.2969774924154877E-3</v>
      </c>
      <c r="AE56" s="394">
        <f t="shared" si="23"/>
        <v>0.698691588785047</v>
      </c>
      <c r="AF56" s="395">
        <f t="shared" si="23"/>
        <v>0.45069776583895693</v>
      </c>
      <c r="AG56" s="386">
        <f t="shared" si="23"/>
        <v>0.51506330956192703</v>
      </c>
      <c r="AI56" s="27">
        <f t="shared" si="24"/>
        <v>3.5666666666666669</v>
      </c>
      <c r="AJ56" s="28">
        <f t="shared" si="24"/>
        <v>3.7742334322453019</v>
      </c>
      <c r="AK56" s="402">
        <f t="shared" si="24"/>
        <v>3.7180735930735933</v>
      </c>
      <c r="AL56" s="28">
        <f t="shared" si="24"/>
        <v>2.4112496683470415</v>
      </c>
      <c r="AM56" s="28">
        <f t="shared" si="24"/>
        <v>3.7408346004392632</v>
      </c>
      <c r="AN56" s="402">
        <f t="shared" si="24"/>
        <v>3.2235755573905864</v>
      </c>
      <c r="AO56" s="384">
        <f t="shared" si="38"/>
        <v>-0.32394869111765195</v>
      </c>
      <c r="AP56" s="385">
        <f t="shared" si="38"/>
        <v>-8.8491696143366775E-3</v>
      </c>
      <c r="AQ56" s="386">
        <f t="shared" si="38"/>
        <v>-0.13299845290964876</v>
      </c>
    </row>
    <row r="57" spans="1:43" ht="19.5" customHeight="1">
      <c r="A57" s="8" t="s">
        <v>206</v>
      </c>
      <c r="B57" s="19">
        <v>15.7</v>
      </c>
      <c r="C57" s="371">
        <v>49.68</v>
      </c>
      <c r="D57" s="375">
        <v>65.38</v>
      </c>
      <c r="E57" s="19">
        <v>242.68</v>
      </c>
      <c r="F57" s="369">
        <v>78.83</v>
      </c>
      <c r="G57" s="377">
        <v>321.51</v>
      </c>
      <c r="H57" s="345">
        <f t="shared" si="26"/>
        <v>5.3546939007990079E-4</v>
      </c>
      <c r="I57" s="323">
        <f t="shared" si="27"/>
        <v>4.8751216204480336E-4</v>
      </c>
      <c r="J57" s="399">
        <f t="shared" si="28"/>
        <v>4.9822739866620146E-4</v>
      </c>
      <c r="K57" s="323">
        <f t="shared" si="29"/>
        <v>8.0375766977840695E-3</v>
      </c>
      <c r="L57" s="323">
        <f t="shared" si="30"/>
        <v>1.3583088942266271E-3</v>
      </c>
      <c r="M57" s="399">
        <f t="shared" si="31"/>
        <v>3.6440572884659369E-3</v>
      </c>
      <c r="N57" s="394">
        <f t="shared" ref="N57:N58" si="39">(E57-B57)/B57</f>
        <v>14.457324840764333</v>
      </c>
      <c r="O57" s="395">
        <f t="shared" ref="O57:O59" si="40">(F57-C57)/C57</f>
        <v>0.58675523349436387</v>
      </c>
      <c r="P57" s="386">
        <f t="shared" ref="P57:P59" si="41">(G57-D57)/D57</f>
        <v>3.917558886509636</v>
      </c>
      <c r="R57" s="401">
        <v>2.1190000000000002</v>
      </c>
      <c r="S57" s="369">
        <v>12.239999999999998</v>
      </c>
      <c r="T57" s="374">
        <v>14.358999999999998</v>
      </c>
      <c r="U57" s="19">
        <v>20.490000000000002</v>
      </c>
      <c r="V57" s="119">
        <v>9.532</v>
      </c>
      <c r="W57" s="375">
        <v>30.022000000000002</v>
      </c>
      <c r="X57" s="345">
        <f t="shared" si="32"/>
        <v>6.4062661082522931E-4</v>
      </c>
      <c r="Y57" s="323">
        <f t="shared" si="33"/>
        <v>1.0835858085316268E-3</v>
      </c>
      <c r="Z57" s="399">
        <f t="shared" si="34"/>
        <v>9.832555530417033E-4</v>
      </c>
      <c r="AA57" s="323">
        <f t="shared" si="35"/>
        <v>4.5988197484856334E-3</v>
      </c>
      <c r="AB57" s="323">
        <f t="shared" si="36"/>
        <v>1.042815724987219E-3</v>
      </c>
      <c r="AC57" s="399">
        <f t="shared" si="37"/>
        <v>2.2081286672205498E-3</v>
      </c>
      <c r="AE57" s="394">
        <f t="shared" ref="AE57:AE58" si="42">(U57-R57)/R57</f>
        <v>8.6696554978763576</v>
      </c>
      <c r="AF57" s="395">
        <f t="shared" ref="AF57:AF58" si="43">(V57-S57)/S57</f>
        <v>-0.22124183006535939</v>
      </c>
      <c r="AG57" s="386">
        <f t="shared" ref="AG57:AG58" si="44">(W57-T57)/T57</f>
        <v>1.0908141235462083</v>
      </c>
      <c r="AI57" s="27">
        <f t="shared" ref="AI57:AI58" si="45">(R57/B57)*10</f>
        <v>1.3496815286624206</v>
      </c>
      <c r="AJ57" s="28">
        <f t="shared" ref="AJ57:AJ59" si="46">(S57/C57)*10</f>
        <v>2.4637681159420284</v>
      </c>
      <c r="AK57" s="402">
        <f t="shared" ref="AK57:AK59" si="47">(T57/D57)*10</f>
        <v>2.1962373814622209</v>
      </c>
      <c r="AL57" s="28">
        <f t="shared" si="24"/>
        <v>0.84432174056370535</v>
      </c>
      <c r="AM57" s="28">
        <f t="shared" si="24"/>
        <v>1.2091843206900927</v>
      </c>
      <c r="AN57" s="402">
        <f t="shared" si="24"/>
        <v>0.93378121986874452</v>
      </c>
      <c r="AO57" s="384">
        <f t="shared" ref="AO57:AO58" si="48">(AL57-AI57)/AI57</f>
        <v>-0.37442891331523492</v>
      </c>
      <c r="AP57" s="385">
        <f t="shared" ref="AP57:AP58" si="49">(AM57-AJ57)/AJ57</f>
        <v>-0.50921342277872694</v>
      </c>
      <c r="AQ57" s="386">
        <f t="shared" ref="AQ57:AQ58" si="50">(AN57-AK57)/AK57</f>
        <v>-0.57482682530107587</v>
      </c>
    </row>
    <row r="58" spans="1:43" ht="19.5" customHeight="1">
      <c r="A58" s="8" t="s">
        <v>213</v>
      </c>
      <c r="B58" s="19">
        <v>9.4600000000000009</v>
      </c>
      <c r="C58" s="371">
        <v>76.33</v>
      </c>
      <c r="D58" s="375">
        <v>85.789999999999992</v>
      </c>
      <c r="E58" s="19">
        <v>2.2599999999999998</v>
      </c>
      <c r="F58" s="369">
        <v>49.04999999999999</v>
      </c>
      <c r="G58" s="377">
        <v>51.309999999999988</v>
      </c>
      <c r="H58" s="345">
        <f t="shared" si="26"/>
        <v>3.2264588727107403E-4</v>
      </c>
      <c r="I58" s="323">
        <f t="shared" si="27"/>
        <v>7.4902985766666351E-4</v>
      </c>
      <c r="J58" s="399">
        <f t="shared" si="28"/>
        <v>6.537615254140933E-4</v>
      </c>
      <c r="K58" s="323">
        <f t="shared" si="29"/>
        <v>7.4851340600758188E-5</v>
      </c>
      <c r="L58" s="323">
        <f t="shared" si="30"/>
        <v>8.4517380771046617E-4</v>
      </c>
      <c r="M58" s="399">
        <f t="shared" si="31"/>
        <v>5.8155758598857636E-4</v>
      </c>
      <c r="N58" s="394">
        <f t="shared" si="39"/>
        <v>-0.76109936575052861</v>
      </c>
      <c r="O58" s="395">
        <f t="shared" si="40"/>
        <v>-0.35739551945499815</v>
      </c>
      <c r="P58" s="386">
        <f t="shared" si="41"/>
        <v>-0.40191164471383617</v>
      </c>
      <c r="R58" s="401">
        <v>3.8420000000000001</v>
      </c>
      <c r="S58" s="369">
        <v>28.05</v>
      </c>
      <c r="T58" s="374">
        <v>31.891999999999999</v>
      </c>
      <c r="U58" s="19">
        <v>0.91700000000000004</v>
      </c>
      <c r="V58" s="119">
        <v>19.085999999999999</v>
      </c>
      <c r="W58" s="375">
        <v>20.003</v>
      </c>
      <c r="X58" s="345">
        <f t="shared" si="32"/>
        <v>1.1615325336434784E-3</v>
      </c>
      <c r="Y58" s="323">
        <f t="shared" si="33"/>
        <v>2.4832174778849784E-3</v>
      </c>
      <c r="Z58" s="399">
        <f t="shared" si="34"/>
        <v>2.1838558463406926E-3</v>
      </c>
      <c r="AA58" s="323">
        <f t="shared" si="35"/>
        <v>2.0581345580094316E-4</v>
      </c>
      <c r="AB58" s="323">
        <f t="shared" si="36"/>
        <v>2.088038284421534E-3</v>
      </c>
      <c r="AC58" s="399">
        <f t="shared" si="37"/>
        <v>1.4712276907072365E-3</v>
      </c>
      <c r="AE58" s="394">
        <f t="shared" si="42"/>
        <v>-0.76132222800624672</v>
      </c>
      <c r="AF58" s="395">
        <f t="shared" si="43"/>
        <v>-0.31957219251336905</v>
      </c>
      <c r="AG58" s="386">
        <f t="shared" si="44"/>
        <v>-0.37278941427317192</v>
      </c>
      <c r="AI58" s="27">
        <f t="shared" si="45"/>
        <v>4.0613107822410139</v>
      </c>
      <c r="AJ58" s="28">
        <f t="shared" si="46"/>
        <v>3.6748329621380851</v>
      </c>
      <c r="AK58" s="402">
        <f t="shared" si="47"/>
        <v>3.7174495861988577</v>
      </c>
      <c r="AL58" s="28">
        <f t="shared" ref="AL58" si="51">(U58/E58)*10</f>
        <v>4.057522123893806</v>
      </c>
      <c r="AM58" s="28">
        <f t="shared" ref="AM58" si="52">(V58/F58)*10</f>
        <v>3.8911314984709482</v>
      </c>
      <c r="AN58" s="402">
        <f t="shared" ref="AN58" si="53">(W58/G58)*10</f>
        <v>3.8984603391151835</v>
      </c>
      <c r="AO58" s="384">
        <f t="shared" si="48"/>
        <v>-9.3286590225371017E-4</v>
      </c>
      <c r="AP58" s="385">
        <f t="shared" si="49"/>
        <v>5.8859419886942745E-2</v>
      </c>
      <c r="AQ58" s="386">
        <f t="shared" si="50"/>
        <v>4.8692187673057802E-2</v>
      </c>
    </row>
    <row r="59" spans="1:43" ht="19.5" customHeight="1">
      <c r="A59" s="8" t="s">
        <v>229</v>
      </c>
      <c r="B59" s="19"/>
      <c r="C59" s="371">
        <v>25.92</v>
      </c>
      <c r="D59" s="375">
        <v>25.92</v>
      </c>
      <c r="E59" s="19">
        <v>7.5600000000000005</v>
      </c>
      <c r="F59" s="369">
        <v>34.83</v>
      </c>
      <c r="G59" s="377">
        <v>42.39</v>
      </c>
      <c r="H59" s="345">
        <f t="shared" si="26"/>
        <v>0</v>
      </c>
      <c r="I59" s="323">
        <f t="shared" si="27"/>
        <v>2.5435417150163655E-4</v>
      </c>
      <c r="J59" s="399">
        <f t="shared" si="28"/>
        <v>1.9752300662936593E-4</v>
      </c>
      <c r="K59" s="323">
        <f t="shared" si="29"/>
        <v>2.5038767032819998E-4</v>
      </c>
      <c r="L59" s="323">
        <f t="shared" si="30"/>
        <v>6.001509423558724E-4</v>
      </c>
      <c r="M59" s="399">
        <f t="shared" si="31"/>
        <v>4.8045655954113736E-4</v>
      </c>
      <c r="N59" s="394"/>
      <c r="O59" s="395">
        <f t="shared" si="40"/>
        <v>0.34374999999999983</v>
      </c>
      <c r="P59" s="386">
        <f t="shared" si="41"/>
        <v>0.63541666666666663</v>
      </c>
      <c r="R59" s="401"/>
      <c r="S59" s="369">
        <v>8.3320000000000007</v>
      </c>
      <c r="T59" s="374">
        <v>8.3320000000000007</v>
      </c>
      <c r="U59" s="19">
        <v>6.298</v>
      </c>
      <c r="V59" s="119">
        <v>11.211</v>
      </c>
      <c r="W59" s="375">
        <v>17.509</v>
      </c>
      <c r="X59" s="345">
        <f t="shared" si="32"/>
        <v>0</v>
      </c>
      <c r="Y59" s="323">
        <f t="shared" si="33"/>
        <v>7.3761739842201932E-4</v>
      </c>
      <c r="Z59" s="399">
        <f t="shared" si="34"/>
        <v>5.7054706232630918E-4</v>
      </c>
      <c r="AA59" s="323">
        <f t="shared" si="35"/>
        <v>1.4135366898956816E-3</v>
      </c>
      <c r="AB59" s="323">
        <f t="shared" si="36"/>
        <v>1.2265009539269528E-3</v>
      </c>
      <c r="AC59" s="399">
        <f t="shared" si="37"/>
        <v>1.2877931128627209E-3</v>
      </c>
      <c r="AE59" s="394"/>
      <c r="AF59" s="395">
        <f t="shared" ref="AF59" si="54">(V59-S59)/S59</f>
        <v>0.34553528564570324</v>
      </c>
      <c r="AG59" s="386">
        <f t="shared" ref="AG59" si="55">(W59-T59)/T59</f>
        <v>1.1014162265962553</v>
      </c>
      <c r="AI59" s="27"/>
      <c r="AJ59" s="28">
        <f t="shared" si="46"/>
        <v>3.2145061728395063</v>
      </c>
      <c r="AK59" s="402">
        <f t="shared" si="47"/>
        <v>3.2145061728395063</v>
      </c>
      <c r="AL59" s="28">
        <f t="shared" ref="AL59" si="56">(U59/E59)*10</f>
        <v>8.3306878306878307</v>
      </c>
      <c r="AM59" s="28">
        <f t="shared" ref="AM59" si="57">(V59/F59)*10</f>
        <v>3.2187769164513353</v>
      </c>
      <c r="AN59" s="402">
        <f t="shared" ref="AN59" si="58">(W59/G59)*10</f>
        <v>4.1304552960603917</v>
      </c>
      <c r="AO59" s="384"/>
      <c r="AP59" s="385">
        <f t="shared" ref="AP59" si="59">(AM59-AJ59)/AJ59</f>
        <v>1.3285846665699425E-3</v>
      </c>
      <c r="AQ59" s="386">
        <f t="shared" ref="AQ59" si="60">(AN59-AK59)/AK59</f>
        <v>0.28494240607159566</v>
      </c>
    </row>
    <row r="60" spans="1:43" ht="19.5" customHeight="1">
      <c r="A60" s="8" t="s">
        <v>210</v>
      </c>
      <c r="B60" s="19">
        <v>26.05</v>
      </c>
      <c r="C60" s="371">
        <v>58.529999999999987</v>
      </c>
      <c r="D60" s="375">
        <v>84.579999999999984</v>
      </c>
      <c r="E60" s="19">
        <v>2.3899999999999997</v>
      </c>
      <c r="F60" s="369">
        <v>46.54999999999999</v>
      </c>
      <c r="G60" s="377">
        <v>48.939999999999991</v>
      </c>
      <c r="H60" s="345">
        <f t="shared" si="26"/>
        <v>8.8846991156569534E-4</v>
      </c>
      <c r="I60" s="323">
        <f t="shared" si="27"/>
        <v>5.7435762569408894E-4</v>
      </c>
      <c r="J60" s="399">
        <f t="shared" si="28"/>
        <v>6.4454073691017609E-4</v>
      </c>
      <c r="K60" s="323">
        <f t="shared" si="29"/>
        <v>7.9156948688412413E-5</v>
      </c>
      <c r="L60" s="323">
        <f t="shared" si="30"/>
        <v>8.0209665135417326E-4</v>
      </c>
      <c r="M60" s="399">
        <f t="shared" si="31"/>
        <v>5.5469554196610656E-4</v>
      </c>
      <c r="N60" s="394">
        <f t="shared" si="22"/>
        <v>-0.90825335892514392</v>
      </c>
      <c r="O60" s="395">
        <f t="shared" si="22"/>
        <v>-0.2046813599863318</v>
      </c>
      <c r="P60" s="386">
        <f t="shared" si="22"/>
        <v>-0.42137621187041852</v>
      </c>
      <c r="R60" s="401">
        <v>5.1850000000000005</v>
      </c>
      <c r="S60" s="369">
        <v>18.440000000000001</v>
      </c>
      <c r="T60" s="374">
        <v>23.625</v>
      </c>
      <c r="U60" s="19">
        <v>0.57800000000000007</v>
      </c>
      <c r="V60" s="119">
        <v>16.326000000000001</v>
      </c>
      <c r="W60" s="375">
        <v>16.904</v>
      </c>
      <c r="X60" s="345">
        <f t="shared" si="32"/>
        <v>1.5675549679701813E-3</v>
      </c>
      <c r="Y60" s="323">
        <f t="shared" si="33"/>
        <v>1.6324609729839216E-3</v>
      </c>
      <c r="Z60" s="399">
        <f t="shared" si="34"/>
        <v>1.6177597632572075E-3</v>
      </c>
      <c r="AA60" s="323">
        <f t="shared" si="35"/>
        <v>1.2972756537943855E-4</v>
      </c>
      <c r="AB60" s="323">
        <f t="shared" si="36"/>
        <v>1.7860899628767666E-3</v>
      </c>
      <c r="AC60" s="399">
        <f t="shared" si="37"/>
        <v>1.2432951499132695E-3</v>
      </c>
      <c r="AE60" s="394">
        <f t="shared" si="23"/>
        <v>-0.88852459016393437</v>
      </c>
      <c r="AF60" s="395">
        <f t="shared" si="23"/>
        <v>-0.11464208242950112</v>
      </c>
      <c r="AG60" s="386">
        <f t="shared" si="23"/>
        <v>-0.28448677248677251</v>
      </c>
      <c r="AI60" s="27">
        <f t="shared" si="24"/>
        <v>1.9904030710172746</v>
      </c>
      <c r="AJ60" s="28">
        <f t="shared" si="24"/>
        <v>3.1505211002904505</v>
      </c>
      <c r="AK60" s="402">
        <f t="shared" si="24"/>
        <v>2.7932135256561841</v>
      </c>
      <c r="AL60" s="28">
        <f t="shared" si="24"/>
        <v>2.4184100418410051</v>
      </c>
      <c r="AM60" s="28">
        <f t="shared" si="24"/>
        <v>3.5071965628356616</v>
      </c>
      <c r="AN60" s="402">
        <f t="shared" si="24"/>
        <v>3.4540253371475282</v>
      </c>
      <c r="AO60" s="384">
        <f t="shared" si="38"/>
        <v>0.21503532478222134</v>
      </c>
      <c r="AP60" s="385">
        <f t="shared" si="38"/>
        <v>0.11321157712999565</v>
      </c>
      <c r="AQ60" s="386">
        <f t="shared" si="38"/>
        <v>0.23657762123148307</v>
      </c>
    </row>
    <row r="61" spans="1:43" ht="19.5" customHeight="1">
      <c r="A61" s="8" t="s">
        <v>228</v>
      </c>
      <c r="B61" s="19">
        <v>4.7300000000000004</v>
      </c>
      <c r="C61" s="371">
        <v>23.22</v>
      </c>
      <c r="D61" s="375">
        <v>27.95</v>
      </c>
      <c r="E61" s="19">
        <v>18</v>
      </c>
      <c r="F61" s="369">
        <v>18.46</v>
      </c>
      <c r="G61" s="377">
        <v>36.46</v>
      </c>
      <c r="H61" s="345">
        <f t="shared" si="26"/>
        <v>1.6132294363553702E-4</v>
      </c>
      <c r="I61" s="323">
        <f t="shared" si="27"/>
        <v>2.2785894530354939E-4</v>
      </c>
      <c r="J61" s="399">
        <f t="shared" si="28"/>
        <v>2.1299259395411949E-4</v>
      </c>
      <c r="K61" s="323">
        <f t="shared" si="29"/>
        <v>5.9616111982904751E-4</v>
      </c>
      <c r="L61" s="323">
        <f t="shared" si="30"/>
        <v>3.1808172253486663E-4</v>
      </c>
      <c r="M61" s="399">
        <f t="shared" si="31"/>
        <v>4.1324477850601248E-4</v>
      </c>
      <c r="N61" s="394">
        <f t="shared" si="22"/>
        <v>2.8054968287526423</v>
      </c>
      <c r="O61" s="395">
        <f t="shared" si="22"/>
        <v>-0.20499569336778631</v>
      </c>
      <c r="P61" s="386">
        <f t="shared" si="22"/>
        <v>0.30447227191413245</v>
      </c>
      <c r="R61" s="401">
        <v>2.0369999999999999</v>
      </c>
      <c r="S61" s="369">
        <v>9.1470000000000002</v>
      </c>
      <c r="T61" s="374">
        <v>11.184000000000001</v>
      </c>
      <c r="U61" s="19">
        <v>6.6639999999999997</v>
      </c>
      <c r="V61" s="119">
        <v>7.86</v>
      </c>
      <c r="W61" s="375">
        <v>14.524000000000001</v>
      </c>
      <c r="X61" s="345">
        <f t="shared" si="32"/>
        <v>6.1583596330863231E-4</v>
      </c>
      <c r="Y61" s="323">
        <f t="shared" si="33"/>
        <v>8.097679240717967E-4</v>
      </c>
      <c r="Z61" s="399">
        <f t="shared" si="34"/>
        <v>7.658423361806819E-4</v>
      </c>
      <c r="AA61" s="323">
        <f t="shared" si="35"/>
        <v>1.4956825184923501E-3</v>
      </c>
      <c r="AB61" s="323">
        <f t="shared" si="36"/>
        <v>8.5989630700792513E-4</v>
      </c>
      <c r="AC61" s="399">
        <f t="shared" si="37"/>
        <v>1.0682453121947661E-3</v>
      </c>
      <c r="AE61" s="394">
        <f t="shared" si="23"/>
        <v>2.2714776632302405</v>
      </c>
      <c r="AF61" s="395">
        <f t="shared" si="23"/>
        <v>-0.14070186946539848</v>
      </c>
      <c r="AG61" s="386">
        <f t="shared" si="23"/>
        <v>0.29864091559370526</v>
      </c>
      <c r="AI61" s="27">
        <f t="shared" si="24"/>
        <v>4.3065539112050732</v>
      </c>
      <c r="AJ61" s="28">
        <f t="shared" si="24"/>
        <v>3.9392764857881142</v>
      </c>
      <c r="AK61" s="402">
        <f t="shared" si="24"/>
        <v>4.0014311270125233</v>
      </c>
      <c r="AL61" s="28">
        <f t="shared" si="24"/>
        <v>3.7022222222222223</v>
      </c>
      <c r="AM61" s="28">
        <f t="shared" si="24"/>
        <v>4.2578548212351031</v>
      </c>
      <c r="AN61" s="402">
        <f t="shared" si="24"/>
        <v>3.9835436094349976</v>
      </c>
      <c r="AO61" s="384">
        <f t="shared" si="38"/>
        <v>-0.14032836960671996</v>
      </c>
      <c r="AP61" s="385">
        <f t="shared" si="38"/>
        <v>8.0872296371259214E-2</v>
      </c>
      <c r="AQ61" s="386">
        <f t="shared" si="38"/>
        <v>-4.4702800097625494E-3</v>
      </c>
    </row>
    <row r="62" spans="1:43" ht="19.5" customHeight="1" thickBot="1">
      <c r="A62" s="8" t="s">
        <v>17</v>
      </c>
      <c r="B62" s="19">
        <f t="shared" ref="B62:G62" si="61">B63-SUM(B40:B61)</f>
        <v>10.650000000001455</v>
      </c>
      <c r="C62" s="371">
        <f t="shared" si="61"/>
        <v>15.059999999997672</v>
      </c>
      <c r="D62" s="376">
        <f t="shared" si="61"/>
        <v>25.709999999991851</v>
      </c>
      <c r="E62" s="21">
        <f t="shared" si="61"/>
        <v>5.0799999999981083</v>
      </c>
      <c r="F62" s="119">
        <f t="shared" si="61"/>
        <v>5.7399999999906868</v>
      </c>
      <c r="G62" s="375">
        <f t="shared" si="61"/>
        <v>10.819999999992433</v>
      </c>
      <c r="H62" s="345">
        <f t="shared" si="26"/>
        <v>3.6323242065934542E-4</v>
      </c>
      <c r="I62" s="323">
        <f t="shared" si="27"/>
        <v>1.4778448390486321E-4</v>
      </c>
      <c r="J62" s="399">
        <f t="shared" si="28"/>
        <v>1.9592270449226033E-4</v>
      </c>
      <c r="K62" s="323">
        <f t="shared" si="29"/>
        <v>1.6824991604057966E-4</v>
      </c>
      <c r="L62" s="323">
        <f t="shared" si="30"/>
        <v>9.8905150993887982E-5</v>
      </c>
      <c r="M62" s="399">
        <f t="shared" si="31"/>
        <v>1.226359984484895E-4</v>
      </c>
      <c r="N62" s="396">
        <f t="shared" si="22"/>
        <v>-0.5230046948359236</v>
      </c>
      <c r="O62" s="397">
        <f t="shared" si="22"/>
        <v>-0.61885790172698707</v>
      </c>
      <c r="P62" s="388">
        <f t="shared" si="22"/>
        <v>-0.57915208090253356</v>
      </c>
      <c r="R62" s="19">
        <f t="shared" ref="R62:W62" si="62">R63-SUM(R40:R61)</f>
        <v>1.705000000000382</v>
      </c>
      <c r="S62" s="119">
        <f t="shared" si="62"/>
        <v>3.2949999999982538</v>
      </c>
      <c r="T62" s="375">
        <f t="shared" si="62"/>
        <v>5.000000000001819</v>
      </c>
      <c r="U62" s="119">
        <f t="shared" si="62"/>
        <v>1.6540000000004511</v>
      </c>
      <c r="V62" s="123">
        <f t="shared" si="62"/>
        <v>2.0059999999994034</v>
      </c>
      <c r="W62" s="376">
        <f t="shared" si="62"/>
        <v>3.6599999999998545</v>
      </c>
      <c r="X62" s="345">
        <f t="shared" si="32"/>
        <v>5.1546407336350189E-4</v>
      </c>
      <c r="Y62" s="323">
        <f t="shared" si="33"/>
        <v>2.9170059143054071E-4</v>
      </c>
      <c r="Z62" s="399">
        <f t="shared" si="34"/>
        <v>3.4238301867889863E-4</v>
      </c>
      <c r="AA62" s="323">
        <f t="shared" si="35"/>
        <v>3.712273237675603E-4</v>
      </c>
      <c r="AB62" s="323">
        <f t="shared" si="36"/>
        <v>2.1945954094877669E-4</v>
      </c>
      <c r="AC62" s="399">
        <f t="shared" si="37"/>
        <v>2.6919428825617517E-4</v>
      </c>
      <c r="AE62" s="396">
        <f t="shared" si="23"/>
        <v>-2.9912023460363316E-2</v>
      </c>
      <c r="AF62" s="397">
        <f t="shared" si="23"/>
        <v>-0.39119878603931213</v>
      </c>
      <c r="AG62" s="388">
        <f t="shared" si="23"/>
        <v>-0.26800000000029539</v>
      </c>
      <c r="AI62" s="27">
        <f t="shared" si="24"/>
        <v>1.6009389671362899</v>
      </c>
      <c r="AJ62" s="28">
        <f t="shared" si="24"/>
        <v>2.187915006639285</v>
      </c>
      <c r="AK62" s="402">
        <f t="shared" si="24"/>
        <v>1.9447685725411916</v>
      </c>
      <c r="AL62" s="28">
        <f t="shared" si="24"/>
        <v>3.2559055118131242</v>
      </c>
      <c r="AM62" s="28">
        <f t="shared" si="24"/>
        <v>3.494773519168394</v>
      </c>
      <c r="AN62" s="402">
        <f t="shared" si="24"/>
        <v>3.3826247689486264</v>
      </c>
      <c r="AO62" s="387">
        <f t="shared" si="38"/>
        <v>1.0337474311323605</v>
      </c>
      <c r="AP62" s="385">
        <f t="shared" si="38"/>
        <v>0.59730771467968946</v>
      </c>
      <c r="AQ62" s="386">
        <f t="shared" si="38"/>
        <v>0.73934565619219972</v>
      </c>
    </row>
    <row r="63" spans="1:43" ht="25.5" customHeight="1" thickBot="1">
      <c r="A63" s="12" t="s">
        <v>18</v>
      </c>
      <c r="B63" s="17">
        <v>29320.070000000003</v>
      </c>
      <c r="C63" s="372">
        <v>101905.15000000001</v>
      </c>
      <c r="D63" s="18">
        <v>131225.22</v>
      </c>
      <c r="E63" s="17">
        <v>30193.179999999997</v>
      </c>
      <c r="F63" s="373">
        <v>58035.4</v>
      </c>
      <c r="G63" s="378">
        <v>88228.58</v>
      </c>
      <c r="H63" s="334">
        <f t="shared" ref="H63:M63" si="63">SUM(H40:H62)</f>
        <v>0.99999999999999967</v>
      </c>
      <c r="I63" s="338">
        <f t="shared" si="63"/>
        <v>0.99999999999999978</v>
      </c>
      <c r="J63" s="335">
        <f t="shared" si="63"/>
        <v>1</v>
      </c>
      <c r="K63" s="338">
        <f t="shared" si="63"/>
        <v>0.99999999999999989</v>
      </c>
      <c r="L63" s="338">
        <f t="shared" si="63"/>
        <v>0.99999999999999989</v>
      </c>
      <c r="M63" s="335">
        <f t="shared" si="63"/>
        <v>1</v>
      </c>
      <c r="N63" s="389">
        <f t="shared" si="22"/>
        <v>2.9778578291252144E-2</v>
      </c>
      <c r="O63" s="390">
        <f t="shared" si="22"/>
        <v>-0.43049590722353093</v>
      </c>
      <c r="P63" s="391">
        <f t="shared" si="22"/>
        <v>-0.32765530894137573</v>
      </c>
      <c r="R63" s="17">
        <v>3307.6990000000001</v>
      </c>
      <c r="S63" s="372">
        <v>11295.829000000002</v>
      </c>
      <c r="T63" s="18">
        <v>14603.528</v>
      </c>
      <c r="U63" s="17">
        <v>4455.491</v>
      </c>
      <c r="V63" s="373">
        <v>9140.6370000000006</v>
      </c>
      <c r="W63" s="378">
        <v>13596.128000000001</v>
      </c>
      <c r="X63" s="334">
        <f t="shared" ref="X63:AC63" si="64">SUM(X40:X62)</f>
        <v>1.0000000000000002</v>
      </c>
      <c r="Y63" s="338">
        <f t="shared" si="64"/>
        <v>0.99999999999999978</v>
      </c>
      <c r="Z63" s="335">
        <f t="shared" si="64"/>
        <v>1</v>
      </c>
      <c r="AA63" s="338">
        <f t="shared" si="64"/>
        <v>1.0000000000000002</v>
      </c>
      <c r="AB63" s="338">
        <f t="shared" si="64"/>
        <v>0.99999999999999989</v>
      </c>
      <c r="AC63" s="335">
        <f t="shared" si="64"/>
        <v>1.0000000000000002</v>
      </c>
      <c r="AE63" s="389">
        <f t="shared" si="23"/>
        <v>0.34700618163865571</v>
      </c>
      <c r="AF63" s="390">
        <f t="shared" si="23"/>
        <v>-0.19079538119778555</v>
      </c>
      <c r="AG63" s="391">
        <f t="shared" si="23"/>
        <v>-6.8983330603399368E-2</v>
      </c>
      <c r="AI63" s="403">
        <f t="shared" si="24"/>
        <v>1.1281347554763681</v>
      </c>
      <c r="AJ63" s="404">
        <f t="shared" si="24"/>
        <v>1.1084649794441204</v>
      </c>
      <c r="AK63" s="405">
        <f t="shared" si="24"/>
        <v>1.1128598603225812</v>
      </c>
      <c r="AL63" s="404">
        <f t="shared" si="24"/>
        <v>1.4756613910823571</v>
      </c>
      <c r="AM63" s="404">
        <f t="shared" si="24"/>
        <v>1.5750105969804638</v>
      </c>
      <c r="AN63" s="405">
        <f t="shared" si="24"/>
        <v>1.5410117673887533</v>
      </c>
      <c r="AO63" s="389">
        <f t="shared" si="38"/>
        <v>0.30805418760389291</v>
      </c>
      <c r="AP63" s="390">
        <f t="shared" si="38"/>
        <v>0.42089342125207191</v>
      </c>
      <c r="AQ63" s="391">
        <f t="shared" si="38"/>
        <v>0.38473119781862297</v>
      </c>
    </row>
    <row r="64" spans="1:43" ht="20.100000000000001" customHeight="1"/>
    <row r="65" spans="1:43" ht="20.100000000000001" customHeight="1" thickBot="1"/>
    <row r="66" spans="1:43" ht="15" customHeight="1">
      <c r="A66" s="484" t="s">
        <v>15</v>
      </c>
      <c r="B66" s="431" t="s">
        <v>136</v>
      </c>
      <c r="C66" s="493"/>
      <c r="D66" s="493"/>
      <c r="E66" s="493"/>
      <c r="F66" s="493"/>
      <c r="G66" s="508"/>
      <c r="H66" s="494" t="s">
        <v>138</v>
      </c>
      <c r="I66" s="493"/>
      <c r="J66" s="493"/>
      <c r="K66" s="493"/>
      <c r="L66" s="493"/>
      <c r="M66" s="508"/>
      <c r="N66" s="509" t="s">
        <v>156</v>
      </c>
      <c r="O66" s="487"/>
      <c r="P66" s="510"/>
      <c r="R66" s="494" t="s">
        <v>137</v>
      </c>
      <c r="S66" s="493"/>
      <c r="T66" s="493"/>
      <c r="U66" s="493"/>
      <c r="V66" s="493"/>
      <c r="W66" s="508"/>
      <c r="X66" s="493" t="s">
        <v>139</v>
      </c>
      <c r="Y66" s="493"/>
      <c r="Z66" s="493"/>
      <c r="AA66" s="493"/>
      <c r="AB66" s="493"/>
      <c r="AC66" s="432"/>
      <c r="AE66" s="487" t="s">
        <v>156</v>
      </c>
      <c r="AF66" s="487"/>
      <c r="AG66" s="487"/>
      <c r="AI66" s="478" t="s">
        <v>142</v>
      </c>
      <c r="AJ66" s="477"/>
      <c r="AK66" s="477"/>
      <c r="AL66" s="477"/>
      <c r="AM66" s="477"/>
      <c r="AN66" s="476"/>
      <c r="AO66" s="487" t="s">
        <v>156</v>
      </c>
      <c r="AP66" s="487"/>
      <c r="AQ66" s="487"/>
    </row>
    <row r="67" spans="1:43" ht="15" customHeight="1">
      <c r="A67" s="485"/>
      <c r="B67" s="513" t="str">
        <f>B38</f>
        <v>jan-mar 2025</v>
      </c>
      <c r="C67" s="489"/>
      <c r="D67" s="490"/>
      <c r="E67" s="514" t="str">
        <f>E38</f>
        <v>jan-mar 2026</v>
      </c>
      <c r="F67" s="497"/>
      <c r="G67" s="511"/>
      <c r="H67" s="515" t="str">
        <f>B67</f>
        <v>jan-mar 2025</v>
      </c>
      <c r="I67" s="489"/>
      <c r="J67" s="490"/>
      <c r="K67" s="513" t="str">
        <f>E67</f>
        <v>jan-mar 2026</v>
      </c>
      <c r="L67" s="489"/>
      <c r="M67" s="490"/>
      <c r="N67" s="495" t="s">
        <v>140</v>
      </c>
      <c r="O67" s="489"/>
      <c r="P67" s="499"/>
      <c r="R67" s="522" t="str">
        <f>H67</f>
        <v>jan-mar 2025</v>
      </c>
      <c r="S67" s="489"/>
      <c r="T67" s="490"/>
      <c r="U67" s="523" t="str">
        <f>K67</f>
        <v>jan-mar 2026</v>
      </c>
      <c r="V67" s="497"/>
      <c r="W67" s="511"/>
      <c r="X67" s="515" t="str">
        <f>R67</f>
        <v>jan-mar 2025</v>
      </c>
      <c r="Y67" s="489"/>
      <c r="Z67" s="490"/>
      <c r="AA67" s="513" t="str">
        <f>U67</f>
        <v>jan-mar 2026</v>
      </c>
      <c r="AB67" s="489"/>
      <c r="AC67" s="499"/>
      <c r="AE67" s="488" t="s">
        <v>141</v>
      </c>
      <c r="AF67" s="489"/>
      <c r="AG67" s="499"/>
      <c r="AI67" s="518" t="str">
        <f>X67</f>
        <v>jan-mar 2025</v>
      </c>
      <c r="AJ67" s="519"/>
      <c r="AK67" s="520"/>
      <c r="AL67" s="521" t="str">
        <f>AA67</f>
        <v>jan-mar 2026</v>
      </c>
      <c r="AM67" s="519"/>
      <c r="AN67" s="520"/>
      <c r="AO67" s="489" t="s">
        <v>142</v>
      </c>
      <c r="AP67" s="489"/>
      <c r="AQ67" s="499"/>
    </row>
    <row r="68" spans="1:43" ht="19.5" customHeight="1" thickBot="1">
      <c r="A68" s="48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183</v>
      </c>
      <c r="B69" s="39">
        <v>1942.76</v>
      </c>
      <c r="C69" s="370">
        <v>85623.97</v>
      </c>
      <c r="D69" s="375">
        <v>87566.73</v>
      </c>
      <c r="E69" s="39">
        <v>1156.5499999999997</v>
      </c>
      <c r="F69" s="379">
        <v>90009.51999999999</v>
      </c>
      <c r="G69" s="377">
        <v>91166.069999999992</v>
      </c>
      <c r="H69" s="345">
        <f t="shared" ref="H69:H96" si="65">B69/$B$97</f>
        <v>0.12885100185242046</v>
      </c>
      <c r="I69" s="323">
        <f t="shared" ref="I69:I96" si="66">C69/$C$97</f>
        <v>0.50488129530424386</v>
      </c>
      <c r="J69" s="398">
        <f t="shared" ref="J69:J96" si="67">D69/$D$97</f>
        <v>0.4741798945523592</v>
      </c>
      <c r="K69" s="323">
        <f t="shared" ref="K69:K96" si="68">E69/$E$97</f>
        <v>9.203818564091297E-2</v>
      </c>
      <c r="L69" s="323">
        <f t="shared" ref="L69:L96" si="69">F69/$F$97</f>
        <v>0.56497576008193029</v>
      </c>
      <c r="M69" s="399">
        <f t="shared" ref="M69:M96" si="70">G69/$G$97</f>
        <v>0.53040009494902607</v>
      </c>
      <c r="N69" s="392">
        <f t="shared" ref="N69:P97" si="71">(E69-B69)/B69</f>
        <v>-0.40468714612201212</v>
      </c>
      <c r="O69" s="393">
        <f t="shared" si="71"/>
        <v>5.1218718309837631E-2</v>
      </c>
      <c r="P69" s="382">
        <f t="shared" si="71"/>
        <v>4.1103967225908707E-2</v>
      </c>
      <c r="R69" s="401">
        <v>197.68999999999997</v>
      </c>
      <c r="S69" s="369">
        <v>7908.0339999999997</v>
      </c>
      <c r="T69" s="374">
        <v>8105.7239999999993</v>
      </c>
      <c r="U69" s="39">
        <v>166.43799999999999</v>
      </c>
      <c r="V69" s="112">
        <v>8807.9450000000015</v>
      </c>
      <c r="W69" s="380">
        <v>8974.3830000000016</v>
      </c>
      <c r="X69" s="345">
        <f t="shared" ref="X69:X96" si="72">R69/$R$97</f>
        <v>8.794035233970092E-2</v>
      </c>
      <c r="Y69" s="323">
        <f t="shared" ref="Y69:Y96" si="73">S69/$S$97</f>
        <v>0.37652716509450113</v>
      </c>
      <c r="Z69" s="398">
        <f t="shared" ref="Z69:Z96" si="74">T69/$T$97</f>
        <v>0.34862489333590241</v>
      </c>
      <c r="AA69" s="323">
        <f t="shared" ref="AA69:AA96" si="75">U69/$U$97</f>
        <v>7.8375141916559851E-2</v>
      </c>
      <c r="AB69" s="323">
        <f t="shared" ref="AB69:AB96" si="76">V69/$V$97</f>
        <v>0.46303566563947934</v>
      </c>
      <c r="AC69" s="399">
        <f t="shared" ref="AC69:AC96" si="77">W69/$W$97</f>
        <v>0.42440536956284558</v>
      </c>
      <c r="AE69" s="392">
        <f t="shared" ref="AE69:AG97" si="78">(U69-R69)/R69</f>
        <v>-0.15808589205321455</v>
      </c>
      <c r="AF69" s="393">
        <f t="shared" si="78"/>
        <v>0.11379705752403213</v>
      </c>
      <c r="AG69" s="382">
        <f t="shared" si="78"/>
        <v>0.10716612112625627</v>
      </c>
      <c r="AI69" s="27">
        <f t="shared" ref="AI69:AN97" si="79">(R69/B69)*10</f>
        <v>1.0175729374704028</v>
      </c>
      <c r="AJ69" s="28">
        <f t="shared" si="79"/>
        <v>0.92357712448978946</v>
      </c>
      <c r="AK69" s="406">
        <f t="shared" si="79"/>
        <v>0.92566252045725572</v>
      </c>
      <c r="AL69" s="28">
        <f t="shared" si="79"/>
        <v>1.4390903981669623</v>
      </c>
      <c r="AM69" s="28">
        <f t="shared" si="79"/>
        <v>0.97855704596580484</v>
      </c>
      <c r="AN69" s="402">
        <f t="shared" si="79"/>
        <v>0.98439945914088456</v>
      </c>
      <c r="AO69" s="383">
        <f t="shared" ref="AO69:AQ76" si="80">(AL69-AI69)/AI69</f>
        <v>0.41423808080471852</v>
      </c>
      <c r="AP69" s="381">
        <f t="shared" si="80"/>
        <v>5.95293235596192E-2</v>
      </c>
      <c r="AQ69" s="382">
        <f t="shared" si="80"/>
        <v>6.3453945023737329E-2</v>
      </c>
    </row>
    <row r="70" spans="1:43" ht="19.5" customHeight="1">
      <c r="A70" s="8" t="s">
        <v>181</v>
      </c>
      <c r="B70" s="19">
        <v>2851.36</v>
      </c>
      <c r="C70" s="371">
        <v>11360.41</v>
      </c>
      <c r="D70" s="375">
        <v>14211.77</v>
      </c>
      <c r="E70" s="19">
        <v>2466.63</v>
      </c>
      <c r="F70" s="369">
        <v>9209.0600000000013</v>
      </c>
      <c r="G70" s="377">
        <v>11675.690000000002</v>
      </c>
      <c r="H70" s="345">
        <f t="shared" si="65"/>
        <v>0.18911270184784409</v>
      </c>
      <c r="I70" s="323">
        <f t="shared" si="66"/>
        <v>6.6986598682440043E-2</v>
      </c>
      <c r="J70" s="399">
        <f t="shared" si="67"/>
        <v>7.6957716703620005E-2</v>
      </c>
      <c r="K70" s="323">
        <f t="shared" si="68"/>
        <v>0.19629428027101745</v>
      </c>
      <c r="L70" s="323">
        <f t="shared" si="69"/>
        <v>5.7803837562294548E-2</v>
      </c>
      <c r="M70" s="399">
        <f t="shared" si="70"/>
        <v>6.7928639290861126E-2</v>
      </c>
      <c r="N70" s="394">
        <f t="shared" si="71"/>
        <v>-0.13492859547724595</v>
      </c>
      <c r="O70" s="395">
        <f t="shared" si="71"/>
        <v>-0.18937256665912575</v>
      </c>
      <c r="P70" s="386">
        <f t="shared" si="71"/>
        <v>-0.17844927127303623</v>
      </c>
      <c r="R70" s="401">
        <v>479.51500000000004</v>
      </c>
      <c r="S70" s="369">
        <v>1965.0800000000002</v>
      </c>
      <c r="T70" s="374">
        <v>2444.5950000000003</v>
      </c>
      <c r="U70" s="19">
        <v>531.029</v>
      </c>
      <c r="V70" s="119">
        <v>1725.5419999999995</v>
      </c>
      <c r="W70" s="375">
        <v>2256.5709999999995</v>
      </c>
      <c r="X70" s="345">
        <f t="shared" si="72"/>
        <v>0.21330728945405278</v>
      </c>
      <c r="Y70" s="323">
        <f t="shared" si="73"/>
        <v>9.356383667342634E-2</v>
      </c>
      <c r="Z70" s="399">
        <f t="shared" si="74"/>
        <v>0.10514133853120097</v>
      </c>
      <c r="AA70" s="323">
        <f t="shared" si="75"/>
        <v>0.25005992163333413</v>
      </c>
      <c r="AB70" s="323">
        <f t="shared" si="76"/>
        <v>9.0712134165106401E-2</v>
      </c>
      <c r="AC70" s="399">
        <f t="shared" si="77"/>
        <v>0.10671495179109246</v>
      </c>
      <c r="AE70" s="394">
        <f t="shared" si="78"/>
        <v>0.10742938177116451</v>
      </c>
      <c r="AF70" s="395">
        <f t="shared" si="78"/>
        <v>-0.12189732733527422</v>
      </c>
      <c r="AG70" s="386">
        <f t="shared" si="78"/>
        <v>-7.6914171877141516E-2</v>
      </c>
      <c r="AI70" s="27">
        <f t="shared" si="79"/>
        <v>1.681706273497559</v>
      </c>
      <c r="AJ70" s="28">
        <f t="shared" si="79"/>
        <v>1.7297615138890234</v>
      </c>
      <c r="AK70" s="402">
        <f t="shared" si="79"/>
        <v>1.7201200132003263</v>
      </c>
      <c r="AL70" s="28">
        <f t="shared" si="79"/>
        <v>2.1528522721283694</v>
      </c>
      <c r="AM70" s="28">
        <f t="shared" si="79"/>
        <v>1.8737439000288838</v>
      </c>
      <c r="AN70" s="402">
        <f t="shared" si="79"/>
        <v>1.9327089020006518</v>
      </c>
      <c r="AO70" s="384">
        <f t="shared" si="80"/>
        <v>0.28015950588739613</v>
      </c>
      <c r="AP70" s="385">
        <f t="shared" si="80"/>
        <v>8.3238287465504254E-2</v>
      </c>
      <c r="AQ70" s="386">
        <f t="shared" si="80"/>
        <v>0.12358956768650033</v>
      </c>
    </row>
    <row r="71" spans="1:43" ht="19.5" customHeight="1">
      <c r="A71" s="8" t="s">
        <v>190</v>
      </c>
      <c r="B71" s="19">
        <v>1051.46</v>
      </c>
      <c r="C71" s="371">
        <v>6006</v>
      </c>
      <c r="D71" s="375">
        <v>7057.46</v>
      </c>
      <c r="E71" s="19">
        <v>863.04</v>
      </c>
      <c r="F71" s="369">
        <v>6057.2400000000007</v>
      </c>
      <c r="G71" s="377">
        <v>6920.2800000000007</v>
      </c>
      <c r="H71" s="345">
        <f t="shared" si="65"/>
        <v>6.9736701603772988E-2</v>
      </c>
      <c r="I71" s="323">
        <f t="shared" si="66"/>
        <v>3.5414347870079944E-2</v>
      </c>
      <c r="J71" s="399">
        <f t="shared" si="67"/>
        <v>3.8216633630232547E-2</v>
      </c>
      <c r="K71" s="323">
        <f t="shared" si="68"/>
        <v>6.8680675920222686E-2</v>
      </c>
      <c r="L71" s="323">
        <f t="shared" si="69"/>
        <v>3.8020353547032273E-2</v>
      </c>
      <c r="M71" s="399">
        <f t="shared" si="70"/>
        <v>4.026187779152756E-2</v>
      </c>
      <c r="N71" s="394">
        <f t="shared" si="71"/>
        <v>-0.17919844787248213</v>
      </c>
      <c r="O71" s="395">
        <f t="shared" si="71"/>
        <v>8.5314685314686473E-3</v>
      </c>
      <c r="P71" s="386">
        <f t="shared" si="71"/>
        <v>-1.9437588027420544E-2</v>
      </c>
      <c r="R71" s="401">
        <v>129.44400000000002</v>
      </c>
      <c r="S71" s="369">
        <v>1068.7329999999999</v>
      </c>
      <c r="T71" s="374">
        <v>1198.1769999999999</v>
      </c>
      <c r="U71" s="19">
        <v>142.739</v>
      </c>
      <c r="V71" s="119">
        <v>1302.8519999999996</v>
      </c>
      <c r="W71" s="375">
        <v>1445.5909999999997</v>
      </c>
      <c r="X71" s="345">
        <f t="shared" si="72"/>
        <v>5.7581824919117043E-2</v>
      </c>
      <c r="Y71" s="323">
        <f t="shared" si="73"/>
        <v>5.0885846815142861E-2</v>
      </c>
      <c r="Z71" s="399">
        <f t="shared" si="74"/>
        <v>5.1533253392606448E-2</v>
      </c>
      <c r="AA71" s="323">
        <f t="shared" si="75"/>
        <v>6.7215355760270115E-2</v>
      </c>
      <c r="AB71" s="323">
        <f t="shared" si="76"/>
        <v>6.8491225030325079E-2</v>
      </c>
      <c r="AC71" s="399">
        <f t="shared" si="77"/>
        <v>6.8363093328167882E-2</v>
      </c>
      <c r="AE71" s="394">
        <f t="shared" si="78"/>
        <v>0.10270850715367252</v>
      </c>
      <c r="AF71" s="395">
        <f t="shared" si="78"/>
        <v>0.21906219794841153</v>
      </c>
      <c r="AG71" s="386">
        <f t="shared" si="78"/>
        <v>0.20649202914093642</v>
      </c>
      <c r="AI71" s="27">
        <f t="shared" si="79"/>
        <v>1.2310882011679001</v>
      </c>
      <c r="AJ71" s="28">
        <f t="shared" si="79"/>
        <v>1.7794422244422243</v>
      </c>
      <c r="AK71" s="402">
        <f t="shared" si="79"/>
        <v>1.6977453644795717</v>
      </c>
      <c r="AL71" s="28">
        <f t="shared" si="79"/>
        <v>1.6539094364108271</v>
      </c>
      <c r="AM71" s="28">
        <f t="shared" si="79"/>
        <v>2.150900410087762</v>
      </c>
      <c r="AN71" s="402">
        <f t="shared" si="79"/>
        <v>2.0889198124931356</v>
      </c>
      <c r="AO71" s="384">
        <f t="shared" si="80"/>
        <v>0.34345324310785202</v>
      </c>
      <c r="AP71" s="385">
        <f t="shared" si="80"/>
        <v>0.20874978717669421</v>
      </c>
      <c r="AQ71" s="386">
        <f t="shared" si="80"/>
        <v>0.2304081967754186</v>
      </c>
    </row>
    <row r="72" spans="1:43" ht="19.5" customHeight="1">
      <c r="A72" s="8" t="s">
        <v>201</v>
      </c>
      <c r="B72" s="19">
        <v>2116.41</v>
      </c>
      <c r="C72" s="371">
        <v>20072.329999999998</v>
      </c>
      <c r="D72" s="375">
        <v>22188.739999999998</v>
      </c>
      <c r="E72" s="19">
        <v>1295.6699999999998</v>
      </c>
      <c r="F72" s="369">
        <v>15338.700000000003</v>
      </c>
      <c r="G72" s="377">
        <v>16634.370000000003</v>
      </c>
      <c r="H72" s="345">
        <f t="shared" si="65"/>
        <v>0.14036810971529223</v>
      </c>
      <c r="I72" s="323">
        <f t="shared" si="66"/>
        <v>0.11835638980736624</v>
      </c>
      <c r="J72" s="399">
        <f t="shared" si="67"/>
        <v>0.12015356052977785</v>
      </c>
      <c r="K72" s="323">
        <f t="shared" si="68"/>
        <v>0.10310934761952507</v>
      </c>
      <c r="L72" s="323">
        <f t="shared" si="69"/>
        <v>9.6278634650742573E-2</v>
      </c>
      <c r="M72" s="399">
        <f t="shared" si="70"/>
        <v>9.6778016507865619E-2</v>
      </c>
      <c r="N72" s="394">
        <f t="shared" si="71"/>
        <v>-0.3877982054516847</v>
      </c>
      <c r="O72" s="395">
        <f t="shared" si="71"/>
        <v>-0.23582862577488492</v>
      </c>
      <c r="P72" s="386">
        <f t="shared" si="71"/>
        <v>-0.2503238128888795</v>
      </c>
      <c r="R72" s="401">
        <v>164.65699999999998</v>
      </c>
      <c r="S72" s="369">
        <v>1521.4159999999999</v>
      </c>
      <c r="T72" s="374">
        <v>1686.0729999999999</v>
      </c>
      <c r="U72" s="19">
        <v>96.462000000000003</v>
      </c>
      <c r="V72" s="119">
        <v>1106.7920000000001</v>
      </c>
      <c r="W72" s="375">
        <v>1203.2540000000001</v>
      </c>
      <c r="X72" s="345">
        <f t="shared" si="72"/>
        <v>7.3245963858557001E-2</v>
      </c>
      <c r="Y72" s="323">
        <f t="shared" si="73"/>
        <v>7.2439553675340232E-2</v>
      </c>
      <c r="Z72" s="399">
        <f t="shared" si="74"/>
        <v>7.251752215860606E-2</v>
      </c>
      <c r="AA72" s="323">
        <f t="shared" si="75"/>
        <v>4.5423658897338334E-2</v>
      </c>
      <c r="AB72" s="323">
        <f t="shared" si="76"/>
        <v>5.8184306378440215E-2</v>
      </c>
      <c r="AC72" s="399">
        <f t="shared" si="77"/>
        <v>5.6902793044153806E-2</v>
      </c>
      <c r="AE72" s="394">
        <f t="shared" ref="AE72:AE73" si="81">(U72-R72)/R72</f>
        <v>-0.41416398938399207</v>
      </c>
      <c r="AF72" s="395">
        <f t="shared" ref="AF72:AF73" si="82">(V72-S72)/S72</f>
        <v>-0.27252506875174165</v>
      </c>
      <c r="AG72" s="386">
        <f t="shared" ref="AG72:AG73" si="83">(W72-T72)/T72</f>
        <v>-0.28635711502408245</v>
      </c>
      <c r="AI72" s="27">
        <f t="shared" ref="AI72:AI73" si="84">(R72/B72)*10</f>
        <v>0.77800142694468455</v>
      </c>
      <c r="AJ72" s="28">
        <f t="shared" ref="AJ72:AJ73" si="85">(S72/C72)*10</f>
        <v>0.75796681302071067</v>
      </c>
      <c r="AK72" s="402">
        <f t="shared" ref="AK72:AK73" si="86">(T72/D72)*10</f>
        <v>0.75987775781770395</v>
      </c>
      <c r="AL72" s="28">
        <f t="shared" ref="AL72:AL73" si="87">(U72/E72)*10</f>
        <v>0.74449512607376889</v>
      </c>
      <c r="AM72" s="28">
        <f t="shared" ref="AM72:AM73" si="88">(V72/F72)*10</f>
        <v>0.72156832065298881</v>
      </c>
      <c r="AN72" s="402">
        <f t="shared" ref="AN72:AN73" si="89">(W72/G72)*10</f>
        <v>0.72335411560521978</v>
      </c>
      <c r="AO72" s="384">
        <f t="shared" ref="AO72:AO73" si="90">(AL72-AI72)/AI72</f>
        <v>-4.3067145779538449E-2</v>
      </c>
      <c r="AP72" s="385">
        <f t="shared" ref="AP72:AP73" si="91">(AM72-AJ72)/AJ72</f>
        <v>-4.8021221697904744E-2</v>
      </c>
      <c r="AQ72" s="386">
        <f t="shared" ref="AQ72:AQ73" si="92">(AN72-AK72)/AK72</f>
        <v>-4.8065155002531675E-2</v>
      </c>
    </row>
    <row r="73" spans="1:43" ht="19.5" customHeight="1">
      <c r="A73" s="8" t="s">
        <v>200</v>
      </c>
      <c r="B73" s="19">
        <v>599.16000000000008</v>
      </c>
      <c r="C73" s="371">
        <v>9948.48</v>
      </c>
      <c r="D73" s="375">
        <v>10547.64</v>
      </c>
      <c r="E73" s="19">
        <v>300.85000000000002</v>
      </c>
      <c r="F73" s="369">
        <v>10781.769999999999</v>
      </c>
      <c r="G73" s="377">
        <v>11082.619999999999</v>
      </c>
      <c r="H73" s="345">
        <f t="shared" si="65"/>
        <v>3.9738498975630678E-2</v>
      </c>
      <c r="I73" s="323">
        <f t="shared" si="66"/>
        <v>5.8661160755666478E-2</v>
      </c>
      <c r="J73" s="399">
        <f t="shared" si="67"/>
        <v>5.7116199531217465E-2</v>
      </c>
      <c r="K73" s="323">
        <f t="shared" si="68"/>
        <v>2.3941626518584305E-2</v>
      </c>
      <c r="L73" s="323">
        <f t="shared" si="69"/>
        <v>6.7675493667542649E-2</v>
      </c>
      <c r="M73" s="399">
        <f t="shared" si="70"/>
        <v>6.4478184704945332E-2</v>
      </c>
      <c r="N73" s="394">
        <f t="shared" si="71"/>
        <v>-0.49788036584551709</v>
      </c>
      <c r="O73" s="395">
        <f t="shared" si="71"/>
        <v>8.3760534272572199E-2</v>
      </c>
      <c r="P73" s="386">
        <f t="shared" si="71"/>
        <v>5.0720350713524501E-2</v>
      </c>
      <c r="R73" s="401">
        <v>70.646000000000001</v>
      </c>
      <c r="S73" s="369">
        <v>935.27100000000007</v>
      </c>
      <c r="T73" s="374">
        <v>1005.917</v>
      </c>
      <c r="U73" s="19">
        <v>34.866</v>
      </c>
      <c r="V73" s="119">
        <v>1085.5119999999997</v>
      </c>
      <c r="W73" s="375">
        <v>1120.3779999999997</v>
      </c>
      <c r="X73" s="345">
        <f t="shared" si="72"/>
        <v>3.1426142604029095E-2</v>
      </c>
      <c r="Y73" s="323">
        <f t="shared" si="73"/>
        <v>4.4531287830211555E-2</v>
      </c>
      <c r="Z73" s="399">
        <f t="shared" si="74"/>
        <v>4.3264205249249912E-2</v>
      </c>
      <c r="AA73" s="323">
        <f t="shared" si="75"/>
        <v>1.6418292085117438E-2</v>
      </c>
      <c r="AB73" s="323">
        <f t="shared" si="76"/>
        <v>5.70656119537125E-2</v>
      </c>
      <c r="AC73" s="399">
        <f t="shared" si="77"/>
        <v>5.2983524231145655E-2</v>
      </c>
      <c r="AE73" s="394">
        <f t="shared" si="81"/>
        <v>-0.50646887297228438</v>
      </c>
      <c r="AF73" s="395">
        <f t="shared" si="82"/>
        <v>0.16063900195772096</v>
      </c>
      <c r="AG73" s="386">
        <f t="shared" si="83"/>
        <v>0.11378771807216666</v>
      </c>
      <c r="AI73" s="27">
        <f t="shared" si="84"/>
        <v>1.1790840510047398</v>
      </c>
      <c r="AJ73" s="28">
        <f t="shared" si="85"/>
        <v>0.9401144697481425</v>
      </c>
      <c r="AK73" s="402">
        <f t="shared" si="86"/>
        <v>0.95368916648653168</v>
      </c>
      <c r="AL73" s="28">
        <f t="shared" si="87"/>
        <v>1.1589164035233503</v>
      </c>
      <c r="AM73" s="28">
        <f t="shared" si="88"/>
        <v>1.0068031501321211</v>
      </c>
      <c r="AN73" s="402">
        <f t="shared" si="89"/>
        <v>1.0109324329445561</v>
      </c>
      <c r="AO73" s="384">
        <f t="shared" si="90"/>
        <v>-1.7104503673172292E-2</v>
      </c>
      <c r="AP73" s="385">
        <f t="shared" si="91"/>
        <v>7.0936766244906885E-2</v>
      </c>
      <c r="AQ73" s="386">
        <f t="shared" si="92"/>
        <v>6.0022980725379642E-2</v>
      </c>
    </row>
    <row r="74" spans="1:43" ht="19.5" customHeight="1">
      <c r="A74" s="8" t="s">
        <v>180</v>
      </c>
      <c r="B74" s="19">
        <v>1607.99</v>
      </c>
      <c r="C74" s="371">
        <v>8407</v>
      </c>
      <c r="D74" s="375">
        <v>10014.99</v>
      </c>
      <c r="E74" s="19">
        <v>1067.01</v>
      </c>
      <c r="F74" s="369">
        <v>4362.9900000000007</v>
      </c>
      <c r="G74" s="377">
        <v>5430.0000000000009</v>
      </c>
      <c r="H74" s="345">
        <f t="shared" si="65"/>
        <v>0.10664782189702977</v>
      </c>
      <c r="I74" s="323">
        <f t="shared" si="66"/>
        <v>4.9571831925368307E-2</v>
      </c>
      <c r="J74" s="399">
        <f t="shared" si="67"/>
        <v>5.4231862970593195E-2</v>
      </c>
      <c r="K74" s="323">
        <f t="shared" si="68"/>
        <v>8.4912597346167976E-2</v>
      </c>
      <c r="L74" s="323">
        <f t="shared" si="69"/>
        <v>2.7385809761899207E-2</v>
      </c>
      <c r="M74" s="399">
        <f t="shared" si="70"/>
        <v>3.1591495778782744E-2</v>
      </c>
      <c r="N74" s="394">
        <f t="shared" si="71"/>
        <v>-0.33643244050025189</v>
      </c>
      <c r="O74" s="395">
        <f t="shared" si="71"/>
        <v>-0.4810289044843582</v>
      </c>
      <c r="P74" s="386">
        <f t="shared" si="71"/>
        <v>-0.45781273870468159</v>
      </c>
      <c r="R74" s="401">
        <v>488.92700000000002</v>
      </c>
      <c r="S74" s="369">
        <v>2767.5439999999999</v>
      </c>
      <c r="T74" s="374">
        <v>3256.471</v>
      </c>
      <c r="U74" s="19">
        <v>214.89800000000002</v>
      </c>
      <c r="V74" s="119">
        <v>853.15600000000006</v>
      </c>
      <c r="W74" s="375">
        <v>1068.0540000000001</v>
      </c>
      <c r="X74" s="345">
        <f t="shared" si="72"/>
        <v>0.21749412033179705</v>
      </c>
      <c r="Y74" s="323">
        <f t="shared" si="73"/>
        <v>0.13177175219457782</v>
      </c>
      <c r="Z74" s="399">
        <f t="shared" si="74"/>
        <v>0.1400598953315533</v>
      </c>
      <c r="AA74" s="323">
        <f t="shared" si="75"/>
        <v>0.10119480676038455</v>
      </c>
      <c r="AB74" s="323">
        <f t="shared" si="76"/>
        <v>4.4850604352583444E-2</v>
      </c>
      <c r="AC74" s="399">
        <f t="shared" si="77"/>
        <v>5.0509082639227168E-2</v>
      </c>
      <c r="AE74" s="394">
        <f t="shared" si="78"/>
        <v>-0.56047017243883035</v>
      </c>
      <c r="AF74" s="395">
        <f t="shared" si="78"/>
        <v>-0.69172811705974679</v>
      </c>
      <c r="AG74" s="386">
        <f t="shared" si="78"/>
        <v>-0.67202103135572222</v>
      </c>
      <c r="AI74" s="27">
        <f t="shared" si="79"/>
        <v>3.0406097052842367</v>
      </c>
      <c r="AJ74" s="28">
        <f t="shared" si="79"/>
        <v>3.2919519448078982</v>
      </c>
      <c r="AK74" s="402">
        <f t="shared" si="79"/>
        <v>3.2515968563123874</v>
      </c>
      <c r="AL74" s="28">
        <f t="shared" si="79"/>
        <v>2.014020487155697</v>
      </c>
      <c r="AM74" s="28">
        <f t="shared" si="79"/>
        <v>1.9554388160412925</v>
      </c>
      <c r="AN74" s="402">
        <f t="shared" si="79"/>
        <v>1.9669502762430937</v>
      </c>
      <c r="AO74" s="384">
        <f t="shared" si="80"/>
        <v>-0.33762610714043417</v>
      </c>
      <c r="AP74" s="385">
        <f t="shared" si="80"/>
        <v>-0.40599411873996777</v>
      </c>
      <c r="AQ74" s="386">
        <f t="shared" si="80"/>
        <v>-0.39508175116339672</v>
      </c>
    </row>
    <row r="75" spans="1:43" ht="19.5" customHeight="1">
      <c r="A75" s="8" t="s">
        <v>184</v>
      </c>
      <c r="B75" s="19">
        <v>435.06</v>
      </c>
      <c r="C75" s="371">
        <v>1649.56</v>
      </c>
      <c r="D75" s="375">
        <v>2084.62</v>
      </c>
      <c r="E75" s="19">
        <v>696.21999999999991</v>
      </c>
      <c r="F75" s="369">
        <v>1434.22</v>
      </c>
      <c r="G75" s="377">
        <v>2130.44</v>
      </c>
      <c r="H75" s="345">
        <f t="shared" si="65"/>
        <v>2.8854782302453235E-2</v>
      </c>
      <c r="I75" s="323">
        <f t="shared" si="66"/>
        <v>9.726621990104739E-3</v>
      </c>
      <c r="J75" s="399">
        <f t="shared" si="67"/>
        <v>1.1288361364889829E-2</v>
      </c>
      <c r="K75" s="323">
        <f t="shared" si="68"/>
        <v>5.5405149459095096E-2</v>
      </c>
      <c r="L75" s="323">
        <f t="shared" si="69"/>
        <v>9.0023759111781312E-3</v>
      </c>
      <c r="M75" s="399">
        <f t="shared" si="70"/>
        <v>1.2394804100727422E-2</v>
      </c>
      <c r="N75" s="394">
        <f t="shared" si="71"/>
        <v>0.60028501815841473</v>
      </c>
      <c r="O75" s="395">
        <f t="shared" si="71"/>
        <v>-0.13054390261645527</v>
      </c>
      <c r="P75" s="386">
        <f t="shared" si="71"/>
        <v>2.1980025136475793E-2</v>
      </c>
      <c r="R75" s="401">
        <v>110.357</v>
      </c>
      <c r="S75" s="369">
        <v>359.69</v>
      </c>
      <c r="T75" s="374">
        <v>470.04700000000003</v>
      </c>
      <c r="U75" s="19">
        <v>175.38099999999997</v>
      </c>
      <c r="V75" s="119">
        <v>334.28100000000006</v>
      </c>
      <c r="W75" s="375">
        <v>509.66200000000003</v>
      </c>
      <c r="X75" s="345">
        <f t="shared" si="72"/>
        <v>4.9091170333109287E-2</v>
      </c>
      <c r="Y75" s="323">
        <f t="shared" si="73"/>
        <v>1.7126008311653833E-2</v>
      </c>
      <c r="Z75" s="399">
        <f t="shared" si="74"/>
        <v>2.0216588331635883E-2</v>
      </c>
      <c r="AA75" s="323">
        <f t="shared" si="75"/>
        <v>8.2586373090689516E-2</v>
      </c>
      <c r="AB75" s="323">
        <f t="shared" si="76"/>
        <v>1.7573227960169004E-2</v>
      </c>
      <c r="AC75" s="399">
        <f t="shared" si="77"/>
        <v>2.4102302014761236E-2</v>
      </c>
      <c r="AE75" s="394">
        <f t="shared" si="78"/>
        <v>0.5892150022200674</v>
      </c>
      <c r="AF75" s="395">
        <f t="shared" si="78"/>
        <v>-7.0641385637632226E-2</v>
      </c>
      <c r="AG75" s="386">
        <f t="shared" si="78"/>
        <v>8.4278806161937017E-2</v>
      </c>
      <c r="AI75" s="27">
        <f t="shared" si="79"/>
        <v>2.53659265388682</v>
      </c>
      <c r="AJ75" s="28">
        <f t="shared" si="79"/>
        <v>2.1805208661703728</v>
      </c>
      <c r="AK75" s="402">
        <f t="shared" si="79"/>
        <v>2.2548330151298561</v>
      </c>
      <c r="AL75" s="28">
        <f t="shared" si="79"/>
        <v>2.5190457039441556</v>
      </c>
      <c r="AM75" s="28">
        <f t="shared" si="79"/>
        <v>2.3307512097167802</v>
      </c>
      <c r="AN75" s="402">
        <f t="shared" si="79"/>
        <v>2.3922851617506242</v>
      </c>
      <c r="AO75" s="384">
        <f t="shared" si="80"/>
        <v>-6.9175276983386297E-3</v>
      </c>
      <c r="AP75" s="385">
        <f t="shared" si="80"/>
        <v>6.8896540215299784E-2</v>
      </c>
      <c r="AQ75" s="386">
        <f t="shared" si="80"/>
        <v>6.0958902809418111E-2</v>
      </c>
    </row>
    <row r="76" spans="1:43" ht="19.5" customHeight="1">
      <c r="A76" s="8" t="s">
        <v>205</v>
      </c>
      <c r="B76" s="19">
        <v>1291.7200000000003</v>
      </c>
      <c r="C76" s="371">
        <v>6916.2699999999995</v>
      </c>
      <c r="D76" s="375">
        <v>8207.99</v>
      </c>
      <c r="E76" s="19">
        <v>1320.1699999999998</v>
      </c>
      <c r="F76" s="369">
        <v>7634.4999999999982</v>
      </c>
      <c r="G76" s="377">
        <v>8954.6699999999983</v>
      </c>
      <c r="H76" s="345">
        <f t="shared" si="65"/>
        <v>8.5671630110156979E-2</v>
      </c>
      <c r="I76" s="323">
        <f t="shared" si="66"/>
        <v>4.0781750207025937E-2</v>
      </c>
      <c r="J76" s="399">
        <f t="shared" si="67"/>
        <v>4.4446833091595618E-2</v>
      </c>
      <c r="K76" s="323">
        <f t="shared" si="68"/>
        <v>0.10505905627734563</v>
      </c>
      <c r="L76" s="323">
        <f t="shared" si="69"/>
        <v>4.7920569294731229E-2</v>
      </c>
      <c r="M76" s="399">
        <f t="shared" si="70"/>
        <v>5.2097867312226959E-2</v>
      </c>
      <c r="N76" s="394">
        <f t="shared" si="71"/>
        <v>2.2024897036509138E-2</v>
      </c>
      <c r="O76" s="395">
        <f t="shared" si="71"/>
        <v>0.1038464374583408</v>
      </c>
      <c r="P76" s="386">
        <f t="shared" si="71"/>
        <v>9.0969896405819026E-2</v>
      </c>
      <c r="R76" s="401">
        <v>77.257999999999996</v>
      </c>
      <c r="S76" s="369">
        <v>252.82300000000001</v>
      </c>
      <c r="T76" s="374">
        <v>330.08100000000002</v>
      </c>
      <c r="U76" s="19">
        <v>85.783000000000001</v>
      </c>
      <c r="V76" s="119">
        <v>417.49400000000003</v>
      </c>
      <c r="W76" s="375">
        <v>503.27700000000004</v>
      </c>
      <c r="X76" s="345">
        <f t="shared" si="72"/>
        <v>3.4367422434420626E-2</v>
      </c>
      <c r="Y76" s="323">
        <f t="shared" si="73"/>
        <v>1.2037723593586859E-2</v>
      </c>
      <c r="Z76" s="399">
        <f t="shared" si="74"/>
        <v>1.4196690316276253E-2</v>
      </c>
      <c r="AA76" s="323">
        <f t="shared" si="75"/>
        <v>4.0394950666483943E-2</v>
      </c>
      <c r="AB76" s="323">
        <f t="shared" si="76"/>
        <v>2.1947754236713416E-2</v>
      </c>
      <c r="AC76" s="399">
        <f t="shared" si="77"/>
        <v>2.3800350528552238E-2</v>
      </c>
      <c r="AE76" s="394">
        <f t="shared" si="78"/>
        <v>0.11034455978668883</v>
      </c>
      <c r="AF76" s="395">
        <f t="shared" si="78"/>
        <v>0.65132919077773788</v>
      </c>
      <c r="AG76" s="386">
        <f t="shared" si="78"/>
        <v>0.52470757177783645</v>
      </c>
      <c r="AI76" s="27">
        <f t="shared" si="79"/>
        <v>0.59810175579847014</v>
      </c>
      <c r="AJ76" s="28">
        <f t="shared" si="79"/>
        <v>0.36554819288431484</v>
      </c>
      <c r="AK76" s="402">
        <f t="shared" si="79"/>
        <v>0.40214595778016304</v>
      </c>
      <c r="AL76" s="28">
        <f t="shared" si="79"/>
        <v>0.64978752736390022</v>
      </c>
      <c r="AM76" s="28">
        <f t="shared" si="79"/>
        <v>0.5468517912109504</v>
      </c>
      <c r="AN76" s="402">
        <f t="shared" si="79"/>
        <v>0.56202741139539503</v>
      </c>
      <c r="AO76" s="384">
        <f t="shared" si="80"/>
        <v>8.6416351505989489E-2</v>
      </c>
      <c r="AP76" s="385">
        <f t="shared" si="80"/>
        <v>0.49597727975641442</v>
      </c>
      <c r="AQ76" s="386">
        <f t="shared" si="80"/>
        <v>0.39757070914693293</v>
      </c>
    </row>
    <row r="77" spans="1:43" ht="19.5" customHeight="1">
      <c r="A77" s="8" t="s">
        <v>182</v>
      </c>
      <c r="B77" s="19">
        <v>354.65999999999997</v>
      </c>
      <c r="C77" s="371">
        <v>6257.8399999999992</v>
      </c>
      <c r="D77" s="375">
        <v>6612.4999999999991</v>
      </c>
      <c r="E77" s="19">
        <v>329.97000000000008</v>
      </c>
      <c r="F77" s="369">
        <v>1142.1099999999997</v>
      </c>
      <c r="G77" s="377">
        <v>1472.0799999999997</v>
      </c>
      <c r="H77" s="345">
        <f t="shared" si="65"/>
        <v>2.3522358045759351E-2</v>
      </c>
      <c r="I77" s="323">
        <f t="shared" si="66"/>
        <v>3.6899321124758744E-2</v>
      </c>
      <c r="J77" s="399">
        <f t="shared" si="67"/>
        <v>3.580714447972963E-2</v>
      </c>
      <c r="K77" s="323">
        <f t="shared" si="68"/>
        <v>2.6258994523308175E-2</v>
      </c>
      <c r="L77" s="323">
        <f t="shared" si="69"/>
        <v>7.1688468658334514E-3</v>
      </c>
      <c r="M77" s="399">
        <f t="shared" si="70"/>
        <v>8.5644952313131649E-3</v>
      </c>
      <c r="N77" s="394">
        <f t="shared" si="71"/>
        <v>-6.9615970225003904E-2</v>
      </c>
      <c r="O77" s="395">
        <f t="shared" si="71"/>
        <v>-0.81749133886452841</v>
      </c>
      <c r="P77" s="386">
        <f t="shared" si="71"/>
        <v>-0.77737920604914934</v>
      </c>
      <c r="R77" s="401">
        <v>75.900999999999996</v>
      </c>
      <c r="S77" s="369">
        <v>1326.923</v>
      </c>
      <c r="T77" s="374">
        <v>1402.8240000000001</v>
      </c>
      <c r="U77" s="19">
        <v>83.753999999999976</v>
      </c>
      <c r="V77" s="119">
        <v>248.32999999999998</v>
      </c>
      <c r="W77" s="375">
        <v>332.08399999999995</v>
      </c>
      <c r="X77" s="345">
        <f t="shared" si="72"/>
        <v>3.3763775016114321E-2</v>
      </c>
      <c r="Y77" s="323">
        <f t="shared" si="73"/>
        <v>6.317911069789163E-2</v>
      </c>
      <c r="Z77" s="399">
        <f t="shared" si="74"/>
        <v>6.033506289740978E-2</v>
      </c>
      <c r="AA77" s="323">
        <f t="shared" si="75"/>
        <v>3.9439500811590818E-2</v>
      </c>
      <c r="AB77" s="323">
        <f t="shared" si="76"/>
        <v>1.3054764402849004E-2</v>
      </c>
      <c r="AC77" s="399">
        <f t="shared" si="77"/>
        <v>1.5704503891343615E-2</v>
      </c>
      <c r="AE77" s="394">
        <f t="shared" si="78"/>
        <v>0.10346372248059947</v>
      </c>
      <c r="AF77" s="395">
        <f t="shared" si="78"/>
        <v>-0.81285274277407205</v>
      </c>
      <c r="AG77" s="386">
        <f t="shared" si="78"/>
        <v>-0.76327465170256581</v>
      </c>
      <c r="AI77" s="27">
        <f t="shared" ref="AI77:AI95" si="93">(R77/B77)*10</f>
        <v>2.1401060170303952</v>
      </c>
      <c r="AJ77" s="28">
        <f t="shared" ref="AJ77:AJ95" si="94">(S77/C77)*10</f>
        <v>2.1204169489792006</v>
      </c>
      <c r="AK77" s="402">
        <f t="shared" ref="AK77:AK95" si="95">(T77/D77)*10</f>
        <v>2.1214729678638946</v>
      </c>
      <c r="AL77" s="28">
        <f t="shared" ref="AL77:AL95" si="96">(U77/E77)*10</f>
        <v>2.5382307482498394</v>
      </c>
      <c r="AM77" s="28">
        <f t="shared" ref="AM77:AM95" si="97">(V77/F77)*10</f>
        <v>2.1743089544789913</v>
      </c>
      <c r="AN77" s="402">
        <f t="shared" ref="AN77:AN95" si="98">(W77/G77)*10</f>
        <v>2.2558828324547582</v>
      </c>
      <c r="AO77" s="384">
        <f t="shared" ref="AO77:AO95" si="99">(AL77-AI77)/AI77</f>
        <v>0.18603037795850924</v>
      </c>
      <c r="AP77" s="385">
        <f t="shared" ref="AP77:AP95" si="100">(AM77-AJ77)/AJ77</f>
        <v>2.5415758691107928E-2</v>
      </c>
      <c r="AQ77" s="386">
        <f t="shared" ref="AQ77:AQ95" si="101">(AN77-AK77)/AK77</f>
        <v>6.3356859421216424E-2</v>
      </c>
    </row>
    <row r="78" spans="1:43" ht="19.5" customHeight="1">
      <c r="A78" s="8" t="s">
        <v>222</v>
      </c>
      <c r="B78" s="19"/>
      <c r="C78" s="371">
        <v>297.48</v>
      </c>
      <c r="D78" s="375">
        <v>297.48</v>
      </c>
      <c r="E78" s="19">
        <v>36.049999999999997</v>
      </c>
      <c r="F78" s="369">
        <v>836.78</v>
      </c>
      <c r="G78" s="377">
        <v>872.82999999999993</v>
      </c>
      <c r="H78" s="345">
        <f t="shared" si="65"/>
        <v>0</v>
      </c>
      <c r="I78" s="323">
        <f t="shared" si="66"/>
        <v>1.7540892781204433E-3</v>
      </c>
      <c r="J78" s="399">
        <f t="shared" si="67"/>
        <v>1.6108747583863854E-3</v>
      </c>
      <c r="K78" s="323">
        <f t="shared" si="68"/>
        <v>2.8688570250788234E-3</v>
      </c>
      <c r="L78" s="323">
        <f t="shared" si="69"/>
        <v>5.2523379362689384E-3</v>
      </c>
      <c r="M78" s="399">
        <f t="shared" si="70"/>
        <v>5.0780856833508173E-3</v>
      </c>
      <c r="N78" s="394" t="e">
        <f t="shared" si="71"/>
        <v>#DIV/0!</v>
      </c>
      <c r="O78" s="395">
        <f t="shared" si="71"/>
        <v>1.8128949845367752</v>
      </c>
      <c r="P78" s="386">
        <f t="shared" si="71"/>
        <v>1.9340796019900492</v>
      </c>
      <c r="R78" s="401"/>
      <c r="S78" s="369">
        <v>59.723999999999997</v>
      </c>
      <c r="T78" s="374">
        <v>59.723999999999997</v>
      </c>
      <c r="U78" s="19">
        <v>5.5100000000000007</v>
      </c>
      <c r="V78" s="119">
        <v>323.43799999999999</v>
      </c>
      <c r="W78" s="375">
        <v>328.94799999999998</v>
      </c>
      <c r="X78" s="345">
        <f t="shared" si="72"/>
        <v>0</v>
      </c>
      <c r="Y78" s="323">
        <f t="shared" si="73"/>
        <v>2.8436534805115891E-3</v>
      </c>
      <c r="Z78" s="399">
        <f t="shared" si="74"/>
        <v>2.568712323488122E-3</v>
      </c>
      <c r="AA78" s="323">
        <f t="shared" si="75"/>
        <v>2.594642040641229E-3</v>
      </c>
      <c r="AB78" s="323">
        <f t="shared" si="76"/>
        <v>1.7003208991779796E-2</v>
      </c>
      <c r="AC78" s="399">
        <f t="shared" si="77"/>
        <v>1.5556200076034074E-2</v>
      </c>
      <c r="AE78" s="394"/>
      <c r="AF78" s="395">
        <f t="shared" si="78"/>
        <v>4.4155448395954728</v>
      </c>
      <c r="AG78" s="386">
        <f t="shared" si="78"/>
        <v>4.5078025584354702</v>
      </c>
      <c r="AI78" s="27"/>
      <c r="AJ78" s="28">
        <f t="shared" si="94"/>
        <v>2.0076643807987087</v>
      </c>
      <c r="AK78" s="402">
        <f t="shared" si="95"/>
        <v>2.0076643807987087</v>
      </c>
      <c r="AL78" s="28">
        <f t="shared" si="96"/>
        <v>1.5284327323162277</v>
      </c>
      <c r="AM78" s="28">
        <f t="shared" si="97"/>
        <v>3.8652692463969025</v>
      </c>
      <c r="AN78" s="402">
        <f t="shared" si="98"/>
        <v>3.7687522197907959</v>
      </c>
      <c r="AO78" s="384"/>
      <c r="AP78" s="385">
        <f t="shared" si="100"/>
        <v>0.9252566730596592</v>
      </c>
      <c r="AQ78" s="386">
        <f t="shared" si="101"/>
        <v>0.87718238956427275</v>
      </c>
    </row>
    <row r="79" spans="1:43" ht="19.5" customHeight="1">
      <c r="A79" s="8" t="s">
        <v>227</v>
      </c>
      <c r="B79" s="19">
        <v>139.28</v>
      </c>
      <c r="C79" s="371">
        <v>684.72</v>
      </c>
      <c r="D79" s="375">
        <v>824</v>
      </c>
      <c r="E79" s="19">
        <v>189.9</v>
      </c>
      <c r="F79" s="369">
        <v>1268.27</v>
      </c>
      <c r="G79" s="377">
        <v>1458.17</v>
      </c>
      <c r="H79" s="345">
        <f t="shared" si="65"/>
        <v>9.237562816819948E-3</v>
      </c>
      <c r="I79" s="323">
        <f t="shared" si="66"/>
        <v>4.0374479310025203E-3</v>
      </c>
      <c r="J79" s="399">
        <f t="shared" si="67"/>
        <v>4.4620169453757613E-3</v>
      </c>
      <c r="K79" s="323">
        <f t="shared" si="68"/>
        <v>1.5112231596739767E-2</v>
      </c>
      <c r="L79" s="323">
        <f t="shared" si="69"/>
        <v>7.9607335672838807E-3</v>
      </c>
      <c r="M79" s="399">
        <f t="shared" si="70"/>
        <v>8.4835674769332663E-3</v>
      </c>
      <c r="N79" s="394"/>
      <c r="O79" s="395">
        <f t="shared" si="71"/>
        <v>0.85224617361841326</v>
      </c>
      <c r="P79" s="386">
        <f t="shared" si="71"/>
        <v>0.76962378640776707</v>
      </c>
      <c r="R79" s="401">
        <v>25.448999999999998</v>
      </c>
      <c r="S79" s="369">
        <v>149.79900000000001</v>
      </c>
      <c r="T79" s="374">
        <v>175.24799999999999</v>
      </c>
      <c r="U79" s="19">
        <v>25.979000000000003</v>
      </c>
      <c r="V79" s="119">
        <v>274.59900000000005</v>
      </c>
      <c r="W79" s="375">
        <v>300.57800000000003</v>
      </c>
      <c r="X79" s="345">
        <f t="shared" si="72"/>
        <v>1.1320724501457073E-2</v>
      </c>
      <c r="Y79" s="323">
        <f t="shared" si="73"/>
        <v>7.1324165783798075E-3</v>
      </c>
      <c r="Z79" s="399">
        <f t="shared" si="74"/>
        <v>7.5373668419169253E-3</v>
      </c>
      <c r="AA79" s="323">
        <f t="shared" si="75"/>
        <v>1.2233431138624044E-2</v>
      </c>
      <c r="AB79" s="323">
        <f t="shared" si="76"/>
        <v>1.4435731688712337E-2</v>
      </c>
      <c r="AC79" s="399">
        <f t="shared" si="77"/>
        <v>1.4214561287663007E-2</v>
      </c>
      <c r="AE79" s="394">
        <f t="shared" ref="AE79:AE95" si="102">(U79-R79)/R79</f>
        <v>2.0825965656803988E-2</v>
      </c>
      <c r="AF79" s="395">
        <f t="shared" ref="AF79:AF95" si="103">(V79-S79)/S79</f>
        <v>0.83311637594376486</v>
      </c>
      <c r="AG79" s="386">
        <f t="shared" ref="AG79:AG95" si="104">(W79-T79)/T79</f>
        <v>0.71515794759426665</v>
      </c>
      <c r="AI79" s="27">
        <f t="shared" si="93"/>
        <v>1.827182653647329</v>
      </c>
      <c r="AJ79" s="28">
        <f t="shared" si="94"/>
        <v>2.1877409744128986</v>
      </c>
      <c r="AK79" s="402">
        <f t="shared" si="95"/>
        <v>2.1267961165048543</v>
      </c>
      <c r="AL79" s="28">
        <f t="shared" si="96"/>
        <v>1.3680358083201685</v>
      </c>
      <c r="AM79" s="28">
        <f t="shared" si="97"/>
        <v>2.1651462228074467</v>
      </c>
      <c r="AN79" s="402">
        <f t="shared" si="98"/>
        <v>2.061337155475699</v>
      </c>
      <c r="AO79" s="384">
        <f t="shared" si="99"/>
        <v>-0.25128677990163434</v>
      </c>
      <c r="AP79" s="385">
        <f t="shared" si="100"/>
        <v>-1.0327891587584037E-2</v>
      </c>
      <c r="AQ79" s="386">
        <f t="shared" si="101"/>
        <v>-3.0778202255103644E-2</v>
      </c>
    </row>
    <row r="80" spans="1:43" ht="19.5" customHeight="1">
      <c r="A80" s="8" t="s">
        <v>189</v>
      </c>
      <c r="B80" s="19">
        <v>200.05</v>
      </c>
      <c r="C80" s="371">
        <v>213.20999999999998</v>
      </c>
      <c r="D80" s="375">
        <v>413.26</v>
      </c>
      <c r="E80" s="19">
        <v>656.5200000000001</v>
      </c>
      <c r="F80" s="369">
        <v>578.72</v>
      </c>
      <c r="G80" s="377">
        <v>1235.2400000000002</v>
      </c>
      <c r="H80" s="345">
        <f t="shared" si="65"/>
        <v>1.3268053141189191E-2</v>
      </c>
      <c r="I80" s="323">
        <f t="shared" si="66"/>
        <v>1.2571916599033873E-3</v>
      </c>
      <c r="J80" s="399">
        <f t="shared" si="67"/>
        <v>2.2378314597645472E-3</v>
      </c>
      <c r="K80" s="323">
        <f t="shared" si="68"/>
        <v>5.2245825633973633E-2</v>
      </c>
      <c r="L80" s="323">
        <f t="shared" si="69"/>
        <v>3.6325354459685461E-3</v>
      </c>
      <c r="M80" s="399">
        <f t="shared" si="70"/>
        <v>7.1865707634960587E-3</v>
      </c>
      <c r="N80" s="394">
        <f t="shared" si="71"/>
        <v>2.2817795551112225</v>
      </c>
      <c r="O80" s="395">
        <f t="shared" si="71"/>
        <v>1.7143192157966327</v>
      </c>
      <c r="P80" s="386">
        <f t="shared" si="71"/>
        <v>1.9890141799351504</v>
      </c>
      <c r="R80" s="401">
        <v>34.012</v>
      </c>
      <c r="S80" s="369">
        <v>53.393000000000001</v>
      </c>
      <c r="T80" s="374">
        <v>87.405000000000001</v>
      </c>
      <c r="U80" s="19">
        <v>128.095</v>
      </c>
      <c r="V80" s="119">
        <v>106.51100000000001</v>
      </c>
      <c r="W80" s="375">
        <v>234.60599999999999</v>
      </c>
      <c r="X80" s="345">
        <f t="shared" si="72"/>
        <v>1.5129886508057605E-2</v>
      </c>
      <c r="Y80" s="323">
        <f t="shared" si="73"/>
        <v>2.5422140225864862E-3</v>
      </c>
      <c r="Z80" s="399">
        <f t="shared" si="74"/>
        <v>3.7592642929890718E-3</v>
      </c>
      <c r="AA80" s="323">
        <f t="shared" si="75"/>
        <v>6.0319541233382609E-2</v>
      </c>
      <c r="AB80" s="323">
        <f t="shared" si="76"/>
        <v>5.5993074188050197E-3</v>
      </c>
      <c r="AC80" s="399">
        <f t="shared" si="77"/>
        <v>1.1094695438300431E-2</v>
      </c>
      <c r="AE80" s="394">
        <f t="shared" si="102"/>
        <v>2.7661707632600256</v>
      </c>
      <c r="AF80" s="395">
        <f t="shared" si="103"/>
        <v>0.99484951210832895</v>
      </c>
      <c r="AG80" s="386">
        <f t="shared" si="104"/>
        <v>1.6841256221039986</v>
      </c>
      <c r="AI80" s="27">
        <f t="shared" si="93"/>
        <v>1.7001749562609347</v>
      </c>
      <c r="AJ80" s="28">
        <f t="shared" si="94"/>
        <v>2.504244641433329</v>
      </c>
      <c r="AK80" s="402">
        <f t="shared" si="95"/>
        <v>2.1150123408991921</v>
      </c>
      <c r="AL80" s="28">
        <f t="shared" si="96"/>
        <v>1.951121062572351</v>
      </c>
      <c r="AM80" s="28">
        <f t="shared" si="97"/>
        <v>1.8404582526956044</v>
      </c>
      <c r="AN80" s="402">
        <f t="shared" si="98"/>
        <v>1.8992746348887661</v>
      </c>
      <c r="AO80" s="384">
        <f t="shared" si="99"/>
        <v>0.14760016631659068</v>
      </c>
      <c r="AP80" s="385">
        <f t="shared" si="100"/>
        <v>-0.26506451396769287</v>
      </c>
      <c r="AQ80" s="386">
        <f t="shared" si="101"/>
        <v>-0.10200304832202806</v>
      </c>
    </row>
    <row r="81" spans="1:43" ht="19.5" customHeight="1">
      <c r="A81" s="8" t="s">
        <v>230</v>
      </c>
      <c r="B81" s="19">
        <v>0.03</v>
      </c>
      <c r="C81" s="371">
        <v>56.43</v>
      </c>
      <c r="D81" s="375">
        <v>56.46</v>
      </c>
      <c r="E81" s="19">
        <v>4.2699999999999996</v>
      </c>
      <c r="F81" s="369">
        <v>188.23</v>
      </c>
      <c r="G81" s="377">
        <v>192.5</v>
      </c>
      <c r="H81" s="345">
        <f t="shared" si="65"/>
        <v>1.9897105435424928E-6</v>
      </c>
      <c r="I81" s="323">
        <f t="shared" si="66"/>
        <v>3.3273920251558625E-4</v>
      </c>
      <c r="J81" s="399">
        <f t="shared" si="67"/>
        <v>3.0573480186397506E-4</v>
      </c>
      <c r="K81" s="323">
        <f t="shared" si="68"/>
        <v>3.398063660772975E-4</v>
      </c>
      <c r="L81" s="323">
        <f t="shared" si="69"/>
        <v>1.1814904392360025E-3</v>
      </c>
      <c r="M81" s="399">
        <f t="shared" si="70"/>
        <v>1.1199563420655023E-3</v>
      </c>
      <c r="N81" s="394">
        <f t="shared" si="71"/>
        <v>141.33333333333331</v>
      </c>
      <c r="O81" s="395">
        <f t="shared" si="71"/>
        <v>2.3356370724791775</v>
      </c>
      <c r="P81" s="386">
        <f t="shared" si="71"/>
        <v>2.4094934466879203</v>
      </c>
      <c r="R81" s="401">
        <v>0.17500000000000002</v>
      </c>
      <c r="S81" s="369">
        <v>21.129000000000001</v>
      </c>
      <c r="T81" s="374">
        <v>21.304000000000002</v>
      </c>
      <c r="U81" s="19">
        <v>0.80299999999999994</v>
      </c>
      <c r="V81" s="119">
        <v>201.15699999999998</v>
      </c>
      <c r="W81" s="375">
        <v>201.95999999999998</v>
      </c>
      <c r="X81" s="345">
        <f t="shared" si="72"/>
        <v>7.7846940459546082E-5</v>
      </c>
      <c r="Y81" s="323">
        <f t="shared" si="73"/>
        <v>1.006020266387539E-3</v>
      </c>
      <c r="Z81" s="399">
        <f t="shared" si="74"/>
        <v>9.1627900575297978E-4</v>
      </c>
      <c r="AA81" s="323">
        <f t="shared" si="75"/>
        <v>3.7813022842738775E-4</v>
      </c>
      <c r="AB81" s="323">
        <f t="shared" si="76"/>
        <v>1.0574869097506935E-2</v>
      </c>
      <c r="AC81" s="399">
        <f t="shared" si="77"/>
        <v>9.5508413711463264E-3</v>
      </c>
      <c r="AE81" s="394">
        <f t="shared" si="102"/>
        <v>3.5885714285714276</v>
      </c>
      <c r="AF81" s="395">
        <f t="shared" si="103"/>
        <v>8.5204221685834618</v>
      </c>
      <c r="AG81" s="386">
        <f t="shared" si="104"/>
        <v>8.4799098760796081</v>
      </c>
      <c r="AI81" s="27">
        <f t="shared" si="93"/>
        <v>58.333333333333343</v>
      </c>
      <c r="AJ81" s="28">
        <f t="shared" si="94"/>
        <v>3.7442849548112713</v>
      </c>
      <c r="AK81" s="402">
        <f t="shared" si="95"/>
        <v>3.7732908253630892</v>
      </c>
      <c r="AL81" s="28">
        <f t="shared" si="96"/>
        <v>1.8805620608899298</v>
      </c>
      <c r="AM81" s="28">
        <f t="shared" si="97"/>
        <v>10.686766190299101</v>
      </c>
      <c r="AN81" s="402">
        <f t="shared" si="98"/>
        <v>10.491428571428569</v>
      </c>
      <c r="AO81" s="384">
        <f t="shared" si="99"/>
        <v>-0.96776179324188694</v>
      </c>
      <c r="AP81" s="385">
        <f t="shared" si="100"/>
        <v>1.8541540826285114</v>
      </c>
      <c r="AQ81" s="386">
        <f t="shared" si="101"/>
        <v>1.7804452550828811</v>
      </c>
    </row>
    <row r="82" spans="1:43" ht="19.5" customHeight="1">
      <c r="A82" s="8" t="s">
        <v>194</v>
      </c>
      <c r="B82" s="19">
        <v>34.83</v>
      </c>
      <c r="C82" s="371">
        <v>690.05</v>
      </c>
      <c r="D82" s="375">
        <v>724.88</v>
      </c>
      <c r="E82" s="19">
        <v>96.21</v>
      </c>
      <c r="F82" s="369">
        <v>621.51</v>
      </c>
      <c r="G82" s="377">
        <v>717.72</v>
      </c>
      <c r="H82" s="345">
        <f t="shared" si="65"/>
        <v>2.3100539410528345E-3</v>
      </c>
      <c r="I82" s="323">
        <f t="shared" si="66"/>
        <v>4.068876248376401E-3</v>
      </c>
      <c r="J82" s="399">
        <f t="shared" si="67"/>
        <v>3.9252752953446383E-3</v>
      </c>
      <c r="K82" s="323">
        <f t="shared" si="68"/>
        <v>7.656386529343512E-3</v>
      </c>
      <c r="L82" s="323">
        <f t="shared" si="69"/>
        <v>3.9011216218964454E-3</v>
      </c>
      <c r="M82" s="399">
        <f t="shared" si="70"/>
        <v>4.1756626796220905E-3</v>
      </c>
      <c r="N82" s="394">
        <f t="shared" si="71"/>
        <v>1.7622739018087854</v>
      </c>
      <c r="O82" s="395">
        <f t="shared" si="71"/>
        <v>-9.9326135787261752E-2</v>
      </c>
      <c r="P82" s="386">
        <f t="shared" si="71"/>
        <v>-9.8774969650148557E-3</v>
      </c>
      <c r="R82" s="401">
        <v>17.085000000000001</v>
      </c>
      <c r="S82" s="369">
        <v>133.18999999999997</v>
      </c>
      <c r="T82" s="374">
        <v>150.27499999999998</v>
      </c>
      <c r="U82" s="19">
        <v>47.881</v>
      </c>
      <c r="V82" s="119">
        <v>115.583</v>
      </c>
      <c r="W82" s="375">
        <v>163.464</v>
      </c>
      <c r="X82" s="345">
        <f t="shared" si="72"/>
        <v>7.6000855871505403E-3</v>
      </c>
      <c r="Y82" s="323">
        <f t="shared" si="73"/>
        <v>6.3416081821267584E-3</v>
      </c>
      <c r="Z82" s="399">
        <f t="shared" si="74"/>
        <v>6.4632851853890817E-3</v>
      </c>
      <c r="AA82" s="323">
        <f t="shared" si="75"/>
        <v>2.2547015525942408E-2</v>
      </c>
      <c r="AB82" s="323">
        <f t="shared" si="76"/>
        <v>6.0762245156626123E-3</v>
      </c>
      <c r="AC82" s="399">
        <f t="shared" si="77"/>
        <v>7.7303363730098192E-3</v>
      </c>
      <c r="AE82" s="394">
        <f t="shared" si="102"/>
        <v>1.8025168276265728</v>
      </c>
      <c r="AF82" s="395">
        <f t="shared" si="103"/>
        <v>-0.13219460920489506</v>
      </c>
      <c r="AG82" s="386">
        <f t="shared" si="104"/>
        <v>8.7765762768258343E-2</v>
      </c>
      <c r="AI82" s="27">
        <f t="shared" si="93"/>
        <v>4.9052540913006029</v>
      </c>
      <c r="AJ82" s="28">
        <f t="shared" si="94"/>
        <v>1.9301499891312222</v>
      </c>
      <c r="AK82" s="402">
        <f t="shared" si="95"/>
        <v>2.0731017547732038</v>
      </c>
      <c r="AL82" s="28">
        <f t="shared" si="96"/>
        <v>4.9767175969233977</v>
      </c>
      <c r="AM82" s="28">
        <f t="shared" si="97"/>
        <v>1.8597126353558269</v>
      </c>
      <c r="AN82" s="402">
        <f t="shared" si="98"/>
        <v>2.2775455609429858</v>
      </c>
      <c r="AO82" s="384">
        <f t="shared" si="99"/>
        <v>1.4568767344699696E-2</v>
      </c>
      <c r="AP82" s="385">
        <f t="shared" si="100"/>
        <v>-3.6493202171868397E-2</v>
      </c>
      <c r="AQ82" s="386">
        <f t="shared" si="101"/>
        <v>9.8617352331626384E-2</v>
      </c>
    </row>
    <row r="83" spans="1:43" ht="19.5" customHeight="1">
      <c r="A83" s="8" t="s">
        <v>219</v>
      </c>
      <c r="B83" s="19">
        <v>2.0100000000000002</v>
      </c>
      <c r="C83" s="371">
        <v>26.22</v>
      </c>
      <c r="D83" s="375">
        <v>28.23</v>
      </c>
      <c r="E83" s="19">
        <v>0.18</v>
      </c>
      <c r="F83" s="369">
        <v>18.73</v>
      </c>
      <c r="G83" s="377">
        <v>18.91</v>
      </c>
      <c r="H83" s="345">
        <f t="shared" si="65"/>
        <v>1.3331060641734704E-4</v>
      </c>
      <c r="I83" s="323">
        <f t="shared" si="66"/>
        <v>1.5460609409815118E-4</v>
      </c>
      <c r="J83" s="399">
        <f t="shared" si="67"/>
        <v>1.5286740093198753E-4</v>
      </c>
      <c r="K83" s="323">
        <f t="shared" si="68"/>
        <v>1.4324390139089826E-5</v>
      </c>
      <c r="L83" s="323">
        <f t="shared" si="69"/>
        <v>1.1756529738559384E-4</v>
      </c>
      <c r="M83" s="399">
        <f t="shared" si="70"/>
        <v>1.1001752949848649E-4</v>
      </c>
      <c r="N83" s="394">
        <f t="shared" si="71"/>
        <v>-0.91044776119402993</v>
      </c>
      <c r="O83" s="395">
        <f t="shared" si="71"/>
        <v>-0.28565980167810828</v>
      </c>
      <c r="P83" s="386">
        <f t="shared" si="71"/>
        <v>-0.33014523556500175</v>
      </c>
      <c r="R83" s="401">
        <v>4.0999999999999996</v>
      </c>
      <c r="S83" s="369">
        <v>179.58500000000001</v>
      </c>
      <c r="T83" s="374">
        <v>183.685</v>
      </c>
      <c r="U83" s="19">
        <v>10.5</v>
      </c>
      <c r="V83" s="119">
        <v>136.19499999999999</v>
      </c>
      <c r="W83" s="375">
        <v>146.69499999999999</v>
      </c>
      <c r="X83" s="345">
        <f t="shared" si="72"/>
        <v>1.8238426050522221E-3</v>
      </c>
      <c r="Y83" s="323">
        <f t="shared" si="73"/>
        <v>8.5506247119696236E-3</v>
      </c>
      <c r="Z83" s="399">
        <f t="shared" si="74"/>
        <v>7.9002398221806273E-3</v>
      </c>
      <c r="AA83" s="323">
        <f t="shared" si="75"/>
        <v>4.9444176818027041E-3</v>
      </c>
      <c r="AB83" s="323">
        <f t="shared" si="76"/>
        <v>7.1598020289373827E-3</v>
      </c>
      <c r="AC83" s="399">
        <f t="shared" si="77"/>
        <v>6.9373176616176983E-3</v>
      </c>
      <c r="AE83" s="394">
        <f t="shared" si="102"/>
        <v>1.5609756097560978</v>
      </c>
      <c r="AF83" s="395">
        <f t="shared" si="103"/>
        <v>-0.24161260684355604</v>
      </c>
      <c r="AG83" s="386">
        <f t="shared" si="104"/>
        <v>-0.20137735797697148</v>
      </c>
      <c r="AI83" s="27">
        <f t="shared" si="93"/>
        <v>20.398009950248749</v>
      </c>
      <c r="AJ83" s="28">
        <f t="shared" si="94"/>
        <v>68.491609458428684</v>
      </c>
      <c r="AK83" s="402">
        <f t="shared" si="95"/>
        <v>65.067304286220335</v>
      </c>
      <c r="AL83" s="28">
        <f t="shared" si="96"/>
        <v>583.33333333333337</v>
      </c>
      <c r="AM83" s="28">
        <f t="shared" si="97"/>
        <v>72.714895888948206</v>
      </c>
      <c r="AN83" s="402">
        <f t="shared" si="98"/>
        <v>77.575356953992582</v>
      </c>
      <c r="AO83" s="384">
        <f t="shared" si="99"/>
        <v>27.59756097560977</v>
      </c>
      <c r="AP83" s="385">
        <f t="shared" si="100"/>
        <v>6.1661369383980771E-2</v>
      </c>
      <c r="AQ83" s="386">
        <f t="shared" si="101"/>
        <v>0.19223253222158071</v>
      </c>
    </row>
    <row r="84" spans="1:43" ht="19.5" customHeight="1">
      <c r="A84" s="8" t="s">
        <v>202</v>
      </c>
      <c r="B84" s="19">
        <v>95.320000000000007</v>
      </c>
      <c r="C84" s="371">
        <v>598.08999999999992</v>
      </c>
      <c r="D84" s="375">
        <v>693.41</v>
      </c>
      <c r="E84" s="19">
        <v>13.63</v>
      </c>
      <c r="F84" s="369">
        <v>584.42999999999995</v>
      </c>
      <c r="G84" s="377">
        <v>598.05999999999995</v>
      </c>
      <c r="H84" s="345">
        <f t="shared" si="65"/>
        <v>6.3219736336823486E-3</v>
      </c>
      <c r="I84" s="323">
        <f t="shared" si="66"/>
        <v>3.5266345850176674E-3</v>
      </c>
      <c r="J84" s="399">
        <f t="shared" si="67"/>
        <v>3.7548630705012214E-3</v>
      </c>
      <c r="K84" s="323">
        <f t="shared" si="68"/>
        <v>1.0846746533099685E-3</v>
      </c>
      <c r="L84" s="323">
        <f t="shared" si="69"/>
        <v>3.6683762280332408E-3</v>
      </c>
      <c r="M84" s="399">
        <f t="shared" si="70"/>
        <v>3.4794861814841259E-3</v>
      </c>
      <c r="N84" s="394">
        <f t="shared" si="71"/>
        <v>-0.85700797314309696</v>
      </c>
      <c r="O84" s="395">
        <f t="shared" si="71"/>
        <v>-2.2839372000869385E-2</v>
      </c>
      <c r="P84" s="386">
        <f t="shared" si="71"/>
        <v>-0.13750883315787202</v>
      </c>
      <c r="R84" s="401">
        <v>12.170999999999999</v>
      </c>
      <c r="S84" s="369">
        <v>128.30799999999999</v>
      </c>
      <c r="T84" s="374">
        <v>140.47899999999998</v>
      </c>
      <c r="U84" s="19">
        <v>2.52</v>
      </c>
      <c r="V84" s="119">
        <v>143.423</v>
      </c>
      <c r="W84" s="375">
        <v>145.94300000000001</v>
      </c>
      <c r="X84" s="345">
        <f t="shared" si="72"/>
        <v>5.4141434990464862E-3</v>
      </c>
      <c r="Y84" s="323">
        <f t="shared" si="73"/>
        <v>6.1091603170832665E-3</v>
      </c>
      <c r="Z84" s="399">
        <f t="shared" si="74"/>
        <v>6.0419620000550511E-3</v>
      </c>
      <c r="AA84" s="323">
        <f t="shared" si="75"/>
        <v>1.186660243632649E-3</v>
      </c>
      <c r="AB84" s="323">
        <f t="shared" si="76"/>
        <v>7.5397796277123699E-3</v>
      </c>
      <c r="AC84" s="399">
        <f t="shared" si="77"/>
        <v>6.9017550120281665E-3</v>
      </c>
      <c r="AE84" s="394">
        <f t="shared" si="102"/>
        <v>-0.79295045600197189</v>
      </c>
      <c r="AF84" s="395">
        <f t="shared" si="103"/>
        <v>0.11780247529382432</v>
      </c>
      <c r="AG84" s="386">
        <f t="shared" si="104"/>
        <v>3.8895493276575342E-2</v>
      </c>
      <c r="AI84" s="27">
        <f t="shared" si="93"/>
        <v>1.2768569030633654</v>
      </c>
      <c r="AJ84" s="28">
        <f t="shared" si="94"/>
        <v>2.1452958584828372</v>
      </c>
      <c r="AK84" s="402">
        <f t="shared" si="95"/>
        <v>2.0259154035851803</v>
      </c>
      <c r="AL84" s="28">
        <f t="shared" si="96"/>
        <v>1.8488628026412324</v>
      </c>
      <c r="AM84" s="28">
        <f t="shared" si="97"/>
        <v>2.4540663552521265</v>
      </c>
      <c r="AN84" s="402">
        <f t="shared" si="98"/>
        <v>2.4402735511487146</v>
      </c>
      <c r="AO84" s="384">
        <f t="shared" si="99"/>
        <v>0.44797964298547599</v>
      </c>
      <c r="AP84" s="385">
        <f t="shared" si="100"/>
        <v>0.1439290974941112</v>
      </c>
      <c r="AQ84" s="386">
        <f t="shared" si="101"/>
        <v>0.20452884993631101</v>
      </c>
    </row>
    <row r="85" spans="1:43" ht="19.5" customHeight="1">
      <c r="A85" s="8" t="s">
        <v>220</v>
      </c>
      <c r="B85" s="19">
        <v>164.47</v>
      </c>
      <c r="C85" s="371">
        <v>1064.6300000000001</v>
      </c>
      <c r="D85" s="375">
        <v>1229.1000000000001</v>
      </c>
      <c r="E85" s="19">
        <v>238.17000000000002</v>
      </c>
      <c r="F85" s="369">
        <v>972.6099999999999</v>
      </c>
      <c r="G85" s="377">
        <v>1210.78</v>
      </c>
      <c r="H85" s="345">
        <f t="shared" si="65"/>
        <v>1.0908256436547794E-2</v>
      </c>
      <c r="I85" s="323">
        <f t="shared" si="66"/>
        <v>6.2775852768769914E-3</v>
      </c>
      <c r="J85" s="399">
        <f t="shared" si="67"/>
        <v>6.6556614412152286E-3</v>
      </c>
      <c r="K85" s="323">
        <f t="shared" si="68"/>
        <v>1.8953555552372357E-2</v>
      </c>
      <c r="L85" s="323">
        <f t="shared" si="69"/>
        <v>6.1049217239830438E-3</v>
      </c>
      <c r="M85" s="399">
        <f t="shared" si="70"/>
        <v>7.0442635836159423E-3</v>
      </c>
      <c r="N85" s="394">
        <f t="shared" si="71"/>
        <v>0.44810603757524181</v>
      </c>
      <c r="O85" s="395">
        <f t="shared" si="71"/>
        <v>-8.6433784507293804E-2</v>
      </c>
      <c r="P85" s="386">
        <f t="shared" si="71"/>
        <v>-1.4905215198112571E-2</v>
      </c>
      <c r="R85" s="401">
        <v>18.738</v>
      </c>
      <c r="S85" s="369">
        <v>139.44200000000001</v>
      </c>
      <c r="T85" s="374">
        <v>158.18</v>
      </c>
      <c r="U85" s="19">
        <v>26.384</v>
      </c>
      <c r="V85" s="119">
        <v>116.87</v>
      </c>
      <c r="W85" s="375">
        <v>143.25400000000002</v>
      </c>
      <c r="X85" s="345">
        <f t="shared" si="72"/>
        <v>8.335405544748424E-3</v>
      </c>
      <c r="Y85" s="323">
        <f t="shared" si="73"/>
        <v>6.6392861936490702E-3</v>
      </c>
      <c r="Z85" s="399">
        <f t="shared" si="74"/>
        <v>6.8032769963390126E-3</v>
      </c>
      <c r="AA85" s="323">
        <f t="shared" si="75"/>
        <v>1.2424144392065005E-2</v>
      </c>
      <c r="AB85" s="323">
        <f t="shared" si="76"/>
        <v>6.1438823974588781E-3</v>
      </c>
      <c r="AC85" s="399">
        <f t="shared" si="77"/>
        <v>6.7745901652911267E-3</v>
      </c>
      <c r="AE85" s="394">
        <f t="shared" si="102"/>
        <v>0.40804781726971934</v>
      </c>
      <c r="AF85" s="395">
        <f t="shared" si="103"/>
        <v>-0.16187375396222087</v>
      </c>
      <c r="AG85" s="386">
        <f t="shared" si="104"/>
        <v>-9.4360854722467996E-2</v>
      </c>
      <c r="AI85" s="27">
        <f t="shared" si="93"/>
        <v>1.139295920228613</v>
      </c>
      <c r="AJ85" s="28">
        <f t="shared" si="94"/>
        <v>1.309769591313414</v>
      </c>
      <c r="AK85" s="402">
        <f t="shared" si="95"/>
        <v>1.2869579367016515</v>
      </c>
      <c r="AL85" s="28">
        <f t="shared" si="96"/>
        <v>1.1077801570306924</v>
      </c>
      <c r="AM85" s="28">
        <f t="shared" si="97"/>
        <v>1.2016121569796734</v>
      </c>
      <c r="AN85" s="402">
        <f t="shared" si="98"/>
        <v>1.1831546606319896</v>
      </c>
      <c r="AO85" s="384">
        <f t="shared" si="99"/>
        <v>-2.7662491051136735E-2</v>
      </c>
      <c r="AP85" s="385">
        <f t="shared" si="100"/>
        <v>-8.2577451065482602E-2</v>
      </c>
      <c r="AQ85" s="386">
        <f t="shared" si="101"/>
        <v>-8.0657862319649415E-2</v>
      </c>
    </row>
    <row r="86" spans="1:43" ht="19.5" customHeight="1">
      <c r="A86" s="8" t="s">
        <v>197</v>
      </c>
      <c r="B86" s="19">
        <v>183.41000000000003</v>
      </c>
      <c r="C86" s="371">
        <v>744.18</v>
      </c>
      <c r="D86" s="375">
        <v>927.58999999999992</v>
      </c>
      <c r="E86" s="19">
        <v>196.23000000000002</v>
      </c>
      <c r="F86" s="369">
        <v>399.01000000000005</v>
      </c>
      <c r="G86" s="377">
        <v>595.24</v>
      </c>
      <c r="H86" s="345">
        <f t="shared" si="65"/>
        <v>1.2164427026370956E-2</v>
      </c>
      <c r="I86" s="323">
        <f t="shared" si="66"/>
        <v>4.3880535128132019E-3</v>
      </c>
      <c r="J86" s="399">
        <f t="shared" si="67"/>
        <v>5.022963954321725E-3</v>
      </c>
      <c r="K86" s="323">
        <f t="shared" si="68"/>
        <v>1.5615972649964428E-2</v>
      </c>
      <c r="L86" s="323">
        <f t="shared" si="69"/>
        <v>2.5045237218273252E-3</v>
      </c>
      <c r="M86" s="399">
        <f t="shared" si="70"/>
        <v>3.4630795483172449E-3</v>
      </c>
      <c r="N86" s="394">
        <f t="shared" si="71"/>
        <v>6.9898042636715507E-2</v>
      </c>
      <c r="O86" s="395">
        <f t="shared" si="71"/>
        <v>-0.46382595608589311</v>
      </c>
      <c r="P86" s="386">
        <f t="shared" si="71"/>
        <v>-0.35829407389040407</v>
      </c>
      <c r="R86" s="401">
        <v>47.845000000000006</v>
      </c>
      <c r="S86" s="369">
        <v>168.37100000000001</v>
      </c>
      <c r="T86" s="374">
        <v>216.21600000000001</v>
      </c>
      <c r="U86" s="19">
        <v>62.152999999999999</v>
      </c>
      <c r="V86" s="119">
        <v>74.545999999999992</v>
      </c>
      <c r="W86" s="375">
        <v>136.69899999999998</v>
      </c>
      <c r="X86" s="345">
        <f t="shared" si="72"/>
        <v>2.1283353521639896E-2</v>
      </c>
      <c r="Y86" s="323">
        <f t="shared" si="73"/>
        <v>8.0166897757554222E-3</v>
      </c>
      <c r="Z86" s="399">
        <f t="shared" si="74"/>
        <v>9.2993889179443425E-3</v>
      </c>
      <c r="AA86" s="323">
        <f t="shared" si="75"/>
        <v>2.9267656397817473E-2</v>
      </c>
      <c r="AB86" s="323">
        <f t="shared" si="76"/>
        <v>3.91890012151082E-3</v>
      </c>
      <c r="AC86" s="399">
        <f t="shared" si="77"/>
        <v>6.4645992503185364E-3</v>
      </c>
      <c r="AE86" s="394">
        <f t="shared" si="102"/>
        <v>0.29904901243599102</v>
      </c>
      <c r="AF86" s="395">
        <f t="shared" si="103"/>
        <v>-0.55725154569373592</v>
      </c>
      <c r="AG86" s="386">
        <f t="shared" si="104"/>
        <v>-0.36776649276649287</v>
      </c>
      <c r="AI86" s="27">
        <f t="shared" si="93"/>
        <v>2.6086363884193879</v>
      </c>
      <c r="AJ86" s="28">
        <f t="shared" si="94"/>
        <v>2.2625036953425246</v>
      </c>
      <c r="AK86" s="402">
        <f t="shared" si="95"/>
        <v>2.3309436281115579</v>
      </c>
      <c r="AL86" s="28">
        <f t="shared" si="96"/>
        <v>3.1673546348672472</v>
      </c>
      <c r="AM86" s="28">
        <f t="shared" si="97"/>
        <v>1.8682739780957867</v>
      </c>
      <c r="AN86" s="402">
        <f t="shared" si="98"/>
        <v>2.2965358510852765</v>
      </c>
      <c r="AO86" s="384">
        <f t="shared" si="99"/>
        <v>0.21418019350193726</v>
      </c>
      <c r="AP86" s="385">
        <f t="shared" si="100"/>
        <v>-0.17424489429930182</v>
      </c>
      <c r="AQ86" s="386">
        <f t="shared" si="101"/>
        <v>-1.4761308086269452E-2</v>
      </c>
    </row>
    <row r="87" spans="1:43" ht="19.5" customHeight="1">
      <c r="A87" s="8" t="s">
        <v>224</v>
      </c>
      <c r="B87" s="19"/>
      <c r="C87" s="371">
        <v>790.72</v>
      </c>
      <c r="D87" s="375">
        <v>790.72</v>
      </c>
      <c r="E87" s="19">
        <v>0.06</v>
      </c>
      <c r="F87" s="369">
        <v>501.42</v>
      </c>
      <c r="G87" s="377">
        <v>501.48</v>
      </c>
      <c r="H87" s="345">
        <f t="shared" si="65"/>
        <v>0</v>
      </c>
      <c r="I87" s="323">
        <f t="shared" si="66"/>
        <v>4.6624763815900118E-3</v>
      </c>
      <c r="J87" s="399">
        <f t="shared" si="67"/>
        <v>4.2818034454460219E-3</v>
      </c>
      <c r="K87" s="323">
        <f t="shared" si="68"/>
        <v>4.7747967130299425E-6</v>
      </c>
      <c r="L87" s="323">
        <f t="shared" si="69"/>
        <v>3.1473353665288023E-3</v>
      </c>
      <c r="M87" s="399">
        <f t="shared" si="70"/>
        <v>2.9175880852935487E-3</v>
      </c>
      <c r="N87" s="394" t="e">
        <f t="shared" si="71"/>
        <v>#DIV/0!</v>
      </c>
      <c r="O87" s="395">
        <f t="shared" si="71"/>
        <v>-0.36586908134358559</v>
      </c>
      <c r="P87" s="386">
        <f t="shared" si="71"/>
        <v>-0.36579320113314445</v>
      </c>
      <c r="R87" s="401"/>
      <c r="S87" s="369">
        <v>188.66200000000001</v>
      </c>
      <c r="T87" s="374">
        <v>188.66200000000001</v>
      </c>
      <c r="U87" s="19">
        <v>0.05</v>
      </c>
      <c r="V87" s="119">
        <v>119.79699999999998</v>
      </c>
      <c r="W87" s="375">
        <v>119.84699999999998</v>
      </c>
      <c r="X87" s="345">
        <f t="shared" si="72"/>
        <v>0</v>
      </c>
      <c r="Y87" s="323">
        <f t="shared" si="73"/>
        <v>8.9828101423259921E-3</v>
      </c>
      <c r="Z87" s="399">
        <f t="shared" si="74"/>
        <v>8.1142991824713039E-3</v>
      </c>
      <c r="AA87" s="323">
        <f t="shared" si="75"/>
        <v>2.3544846103822402E-5</v>
      </c>
      <c r="AB87" s="323">
        <f t="shared" si="76"/>
        <v>6.2977554510856605E-3</v>
      </c>
      <c r="AC87" s="399">
        <f t="shared" si="77"/>
        <v>5.6676554060594853E-3</v>
      </c>
      <c r="AE87" s="394"/>
      <c r="AF87" s="395">
        <f t="shared" si="103"/>
        <v>-0.36501786263264474</v>
      </c>
      <c r="AG87" s="386">
        <f t="shared" si="104"/>
        <v>-0.36475283840943074</v>
      </c>
      <c r="AI87" s="27"/>
      <c r="AJ87" s="28">
        <f t="shared" si="94"/>
        <v>2.3859520437070012</v>
      </c>
      <c r="AK87" s="402">
        <f t="shared" si="95"/>
        <v>2.3859520437070012</v>
      </c>
      <c r="AL87" s="28">
        <f t="shared" si="96"/>
        <v>8.3333333333333339</v>
      </c>
      <c r="AM87" s="28">
        <f t="shared" si="97"/>
        <v>2.3891548003669576</v>
      </c>
      <c r="AN87" s="402">
        <f t="shared" si="98"/>
        <v>2.3898659966499158</v>
      </c>
      <c r="AO87" s="384"/>
      <c r="AP87" s="385">
        <f t="shared" si="100"/>
        <v>1.3423390752566608E-3</v>
      </c>
      <c r="AQ87" s="386">
        <f t="shared" si="101"/>
        <v>1.6404155956268136E-3</v>
      </c>
    </row>
    <row r="88" spans="1:43" ht="19.5" customHeight="1">
      <c r="A88" s="8" t="s">
        <v>238</v>
      </c>
      <c r="B88" s="19">
        <v>36.03</v>
      </c>
      <c r="C88" s="371">
        <v>168.21</v>
      </c>
      <c r="D88" s="375">
        <v>204.24</v>
      </c>
      <c r="E88" s="19"/>
      <c r="F88" s="369">
        <v>553.91000000000008</v>
      </c>
      <c r="G88" s="377">
        <v>553.91000000000008</v>
      </c>
      <c r="H88" s="345">
        <f t="shared" si="65"/>
        <v>2.389642362794534E-3</v>
      </c>
      <c r="I88" s="323">
        <f t="shared" si="66"/>
        <v>9.9184939314454659E-4</v>
      </c>
      <c r="J88" s="399">
        <f t="shared" si="67"/>
        <v>1.1059737147130406E-3</v>
      </c>
      <c r="K88" s="323">
        <f t="shared" si="68"/>
        <v>0</v>
      </c>
      <c r="L88" s="323">
        <f t="shared" si="69"/>
        <v>3.476806934055221E-3</v>
      </c>
      <c r="M88" s="399">
        <f t="shared" si="70"/>
        <v>3.222623467187026E-3</v>
      </c>
      <c r="N88" s="394">
        <f t="shared" si="71"/>
        <v>-1</v>
      </c>
      <c r="O88" s="395">
        <f t="shared" si="71"/>
        <v>2.2929671244277987</v>
      </c>
      <c r="P88" s="386">
        <f t="shared" si="71"/>
        <v>1.7120544457500981</v>
      </c>
      <c r="R88" s="401">
        <v>4.4000000000000004</v>
      </c>
      <c r="S88" s="369">
        <v>24.024000000000001</v>
      </c>
      <c r="T88" s="374">
        <v>28.423999999999999</v>
      </c>
      <c r="U88" s="19"/>
      <c r="V88" s="119">
        <v>107.94399999999999</v>
      </c>
      <c r="W88" s="375">
        <v>107.94399999999999</v>
      </c>
      <c r="X88" s="345">
        <f t="shared" si="72"/>
        <v>1.9572945029828728E-3</v>
      </c>
      <c r="Y88" s="323">
        <f t="shared" si="73"/>
        <v>1.1438606124139447E-3</v>
      </c>
      <c r="Z88" s="399">
        <f t="shared" si="74"/>
        <v>1.2225081890500701E-3</v>
      </c>
      <c r="AA88" s="323">
        <f t="shared" si="75"/>
        <v>0</v>
      </c>
      <c r="AB88" s="323">
        <f t="shared" si="76"/>
        <v>5.6746405537032689E-3</v>
      </c>
      <c r="AC88" s="399">
        <f t="shared" si="77"/>
        <v>5.104753520335804E-3</v>
      </c>
      <c r="AE88" s="394">
        <f t="shared" si="102"/>
        <v>-1</v>
      </c>
      <c r="AF88" s="395">
        <f t="shared" si="103"/>
        <v>3.4931734931734923</v>
      </c>
      <c r="AG88" s="386">
        <f t="shared" si="104"/>
        <v>2.7976358007317752</v>
      </c>
      <c r="AI88" s="27">
        <f t="shared" si="93"/>
        <v>1.2212045517624202</v>
      </c>
      <c r="AJ88" s="28">
        <f t="shared" si="94"/>
        <v>1.428214731585518</v>
      </c>
      <c r="AK88" s="402">
        <f t="shared" si="95"/>
        <v>1.3916960438699568</v>
      </c>
      <c r="AL88" s="28"/>
      <c r="AM88" s="28">
        <f t="shared" si="97"/>
        <v>1.9487642396779257</v>
      </c>
      <c r="AN88" s="402">
        <f t="shared" si="98"/>
        <v>1.9487642396779257</v>
      </c>
      <c r="AO88" s="384">
        <f t="shared" si="99"/>
        <v>-1</v>
      </c>
      <c r="AP88" s="385">
        <f t="shared" si="100"/>
        <v>0.36447566082344279</v>
      </c>
      <c r="AQ88" s="386">
        <f t="shared" si="101"/>
        <v>0.40028007427462553</v>
      </c>
    </row>
    <row r="89" spans="1:43" ht="19.5" customHeight="1">
      <c r="A89" s="8" t="s">
        <v>239</v>
      </c>
      <c r="B89" s="19"/>
      <c r="C89" s="371">
        <v>4</v>
      </c>
      <c r="D89" s="375">
        <v>4</v>
      </c>
      <c r="E89" s="19"/>
      <c r="F89" s="369">
        <v>921.9</v>
      </c>
      <c r="G89" s="377">
        <v>921.9</v>
      </c>
      <c r="H89" s="345">
        <f t="shared" si="65"/>
        <v>0</v>
      </c>
      <c r="I89" s="323">
        <f t="shared" si="66"/>
        <v>2.358597926745251E-5</v>
      </c>
      <c r="J89" s="399">
        <f t="shared" si="67"/>
        <v>2.1660276433862918E-5</v>
      </c>
      <c r="K89" s="323">
        <f t="shared" si="68"/>
        <v>0</v>
      </c>
      <c r="L89" s="323">
        <f t="shared" si="69"/>
        <v>5.7866229396571784E-3</v>
      </c>
      <c r="M89" s="399">
        <f t="shared" si="70"/>
        <v>5.3635727363646052E-3</v>
      </c>
      <c r="N89" s="394" t="e">
        <f t="shared" ref="N89:N93" si="105">(E89-B89)/B89</f>
        <v>#DIV/0!</v>
      </c>
      <c r="O89" s="395">
        <f t="shared" ref="O89:O93" si="106">(F89-C89)/C89</f>
        <v>229.47499999999999</v>
      </c>
      <c r="P89" s="386">
        <f t="shared" ref="P89:P93" si="107">(G89-D89)/D89</f>
        <v>229.47499999999999</v>
      </c>
      <c r="R89" s="401"/>
      <c r="S89" s="369">
        <v>0.34399999999999997</v>
      </c>
      <c r="T89" s="374">
        <v>0.34399999999999997</v>
      </c>
      <c r="U89" s="19"/>
      <c r="V89" s="119">
        <v>106.28100000000001</v>
      </c>
      <c r="W89" s="375">
        <v>106.28100000000001</v>
      </c>
      <c r="X89" s="345">
        <f t="shared" si="72"/>
        <v>0</v>
      </c>
      <c r="Y89" s="323">
        <f t="shared" si="73"/>
        <v>1.6378956488111758E-5</v>
      </c>
      <c r="Z89" s="399">
        <f t="shared" si="74"/>
        <v>1.479534256379201E-5</v>
      </c>
      <c r="AA89" s="323">
        <f t="shared" si="75"/>
        <v>0</v>
      </c>
      <c r="AB89" s="323">
        <f t="shared" si="76"/>
        <v>5.5872162666580566E-3</v>
      </c>
      <c r="AC89" s="399">
        <f t="shared" si="77"/>
        <v>5.0261089907249097E-3</v>
      </c>
      <c r="AE89" s="394"/>
      <c r="AF89" s="395">
        <f t="shared" si="103"/>
        <v>307.95639534883725</v>
      </c>
      <c r="AG89" s="386">
        <f t="shared" si="104"/>
        <v>307.95639534883725</v>
      </c>
      <c r="AI89" s="27"/>
      <c r="AJ89" s="28">
        <f t="shared" si="94"/>
        <v>0.85999999999999988</v>
      </c>
      <c r="AK89" s="402">
        <f t="shared" si="95"/>
        <v>0.85999999999999988</v>
      </c>
      <c r="AL89" s="28"/>
      <c r="AM89" s="28">
        <f t="shared" si="97"/>
        <v>1.1528473804100228</v>
      </c>
      <c r="AN89" s="402">
        <f t="shared" si="98"/>
        <v>1.1528473804100228</v>
      </c>
      <c r="AO89" s="384"/>
      <c r="AP89" s="385">
        <f t="shared" si="100"/>
        <v>0.34052020977909642</v>
      </c>
      <c r="AQ89" s="386">
        <f t="shared" si="101"/>
        <v>0.34052020977909642</v>
      </c>
    </row>
    <row r="90" spans="1:43" ht="19.5" customHeight="1">
      <c r="A90" s="8" t="s">
        <v>240</v>
      </c>
      <c r="B90" s="19">
        <v>0.84</v>
      </c>
      <c r="C90" s="371">
        <v>133.29</v>
      </c>
      <c r="D90" s="375">
        <v>134.13</v>
      </c>
      <c r="E90" s="19">
        <v>2.0299999999999998</v>
      </c>
      <c r="F90" s="369">
        <v>342</v>
      </c>
      <c r="G90" s="377">
        <v>344.03</v>
      </c>
      <c r="H90" s="345">
        <f t="shared" si="65"/>
        <v>5.5711895219189803E-5</v>
      </c>
      <c r="I90" s="323">
        <f t="shared" si="66"/>
        <v>7.8594379413968619E-4</v>
      </c>
      <c r="J90" s="399">
        <f t="shared" si="67"/>
        <v>7.2632321951850826E-4</v>
      </c>
      <c r="K90" s="323">
        <f t="shared" si="68"/>
        <v>1.6154728879084636E-4</v>
      </c>
      <c r="L90" s="323">
        <f t="shared" si="69"/>
        <v>2.1466808171848955E-3</v>
      </c>
      <c r="M90" s="399">
        <f t="shared" si="70"/>
        <v>2.0015510668093231E-3</v>
      </c>
      <c r="N90" s="394">
        <f t="shared" si="105"/>
        <v>1.4166666666666667</v>
      </c>
      <c r="O90" s="395">
        <f t="shared" si="106"/>
        <v>1.5658338960162055</v>
      </c>
      <c r="P90" s="386">
        <f t="shared" si="107"/>
        <v>1.5648997241482143</v>
      </c>
      <c r="R90" s="401">
        <v>0.33600000000000002</v>
      </c>
      <c r="S90" s="369">
        <v>64.402000000000001</v>
      </c>
      <c r="T90" s="374">
        <v>64.738</v>
      </c>
      <c r="U90" s="19">
        <v>0.82199999999999995</v>
      </c>
      <c r="V90" s="119">
        <v>98.312999999999988</v>
      </c>
      <c r="W90" s="375">
        <v>99.134999999999991</v>
      </c>
      <c r="X90" s="345">
        <f t="shared" si="72"/>
        <v>1.4946612568232846E-4</v>
      </c>
      <c r="Y90" s="323">
        <f t="shared" si="73"/>
        <v>3.0663882434516674E-3</v>
      </c>
      <c r="Z90" s="399">
        <f t="shared" si="74"/>
        <v>2.784363043298742E-3</v>
      </c>
      <c r="AA90" s="323">
        <f t="shared" si="75"/>
        <v>3.8707726994684027E-4</v>
      </c>
      <c r="AB90" s="323">
        <f t="shared" si="76"/>
        <v>5.1683367001058838E-3</v>
      </c>
      <c r="AC90" s="399">
        <f t="shared" si="77"/>
        <v>4.6881692381094816E-3</v>
      </c>
      <c r="AE90" s="394">
        <f t="shared" si="102"/>
        <v>1.4464285714285712</v>
      </c>
      <c r="AF90" s="395">
        <f t="shared" si="103"/>
        <v>0.52655197043570057</v>
      </c>
      <c r="AG90" s="386">
        <f t="shared" si="104"/>
        <v>0.53132626896104285</v>
      </c>
      <c r="AI90" s="27">
        <f t="shared" si="93"/>
        <v>4</v>
      </c>
      <c r="AJ90" s="28">
        <f t="shared" si="94"/>
        <v>4.8317203091004579</v>
      </c>
      <c r="AK90" s="402">
        <f t="shared" si="95"/>
        <v>4.8265115932304479</v>
      </c>
      <c r="AL90" s="28">
        <f t="shared" si="96"/>
        <v>4.0492610837438425</v>
      </c>
      <c r="AM90" s="28">
        <f t="shared" si="97"/>
        <v>2.8746491228070168</v>
      </c>
      <c r="AN90" s="402">
        <f t="shared" si="98"/>
        <v>2.8815800947591779</v>
      </c>
      <c r="AO90" s="384">
        <f t="shared" si="99"/>
        <v>1.2315270935960632E-2</v>
      </c>
      <c r="AP90" s="385">
        <f t="shared" si="100"/>
        <v>-0.40504645573282311</v>
      </c>
      <c r="AQ90" s="386">
        <f t="shared" si="101"/>
        <v>-0.40296836771286021</v>
      </c>
    </row>
    <row r="91" spans="1:43" ht="19.5" customHeight="1">
      <c r="A91" s="8" t="s">
        <v>216</v>
      </c>
      <c r="B91" s="19">
        <v>120.14999999999999</v>
      </c>
      <c r="C91" s="371">
        <v>126.92</v>
      </c>
      <c r="D91" s="375">
        <v>247.07</v>
      </c>
      <c r="E91" s="19">
        <v>311.59999999999997</v>
      </c>
      <c r="F91" s="369">
        <v>458.61</v>
      </c>
      <c r="G91" s="377">
        <v>770.21</v>
      </c>
      <c r="H91" s="345">
        <f t="shared" si="65"/>
        <v>7.9687907268876836E-3</v>
      </c>
      <c r="I91" s="323">
        <f t="shared" si="66"/>
        <v>7.483831221562681E-4</v>
      </c>
      <c r="J91" s="399">
        <f t="shared" si="67"/>
        <v>1.3379011246286278E-3</v>
      </c>
      <c r="K91" s="323">
        <f t="shared" si="68"/>
        <v>2.4797110929668832E-2</v>
      </c>
      <c r="L91" s="323">
        <f t="shared" si="69"/>
        <v>2.8786236537110088E-3</v>
      </c>
      <c r="M91" s="399">
        <f t="shared" si="70"/>
        <v>4.4810471388169902E-3</v>
      </c>
      <c r="N91" s="394">
        <f t="shared" si="105"/>
        <v>1.5934248855597171</v>
      </c>
      <c r="O91" s="395">
        <f t="shared" si="106"/>
        <v>2.6133785061456036</v>
      </c>
      <c r="P91" s="386">
        <f t="shared" si="107"/>
        <v>2.1173756425304573</v>
      </c>
      <c r="R91" s="401">
        <v>9.7199999999999971</v>
      </c>
      <c r="S91" s="369">
        <v>29.354000000000003</v>
      </c>
      <c r="T91" s="374">
        <v>39.073999999999998</v>
      </c>
      <c r="U91" s="19">
        <v>30.707000000000004</v>
      </c>
      <c r="V91" s="119">
        <v>68.102999999999994</v>
      </c>
      <c r="W91" s="375">
        <v>98.81</v>
      </c>
      <c r="X91" s="345">
        <f t="shared" si="72"/>
        <v>4.3238414929530717E-3</v>
      </c>
      <c r="Y91" s="323">
        <f t="shared" si="73"/>
        <v>1.3976392114884669E-3</v>
      </c>
      <c r="Z91" s="399">
        <f t="shared" si="74"/>
        <v>1.6805616724930494E-3</v>
      </c>
      <c r="AA91" s="323">
        <f t="shared" si="75"/>
        <v>1.4459831786201492E-2</v>
      </c>
      <c r="AB91" s="323">
        <f t="shared" si="76"/>
        <v>3.5801901507156834E-3</v>
      </c>
      <c r="AC91" s="399">
        <f t="shared" si="77"/>
        <v>4.6727997419437938E-3</v>
      </c>
      <c r="AE91" s="394">
        <f t="shared" si="102"/>
        <v>2.1591563786008248</v>
      </c>
      <c r="AF91" s="395">
        <f t="shared" si="103"/>
        <v>1.3200585950807382</v>
      </c>
      <c r="AG91" s="386">
        <f t="shared" si="104"/>
        <v>1.5287915237754006</v>
      </c>
      <c r="AI91" s="27">
        <f t="shared" si="93"/>
        <v>0.80898876404494358</v>
      </c>
      <c r="AJ91" s="28">
        <f t="shared" si="94"/>
        <v>2.3127954617081627</v>
      </c>
      <c r="AK91" s="402">
        <f t="shared" si="95"/>
        <v>1.581495122839681</v>
      </c>
      <c r="AL91" s="28">
        <f t="shared" si="96"/>
        <v>0.98546213093709911</v>
      </c>
      <c r="AM91" s="28">
        <f t="shared" si="97"/>
        <v>1.4849872440635834</v>
      </c>
      <c r="AN91" s="402">
        <f t="shared" si="98"/>
        <v>1.2828968722815857</v>
      </c>
      <c r="AO91" s="384">
        <f t="shared" si="99"/>
        <v>0.21814068963058122</v>
      </c>
      <c r="AP91" s="385">
        <f t="shared" si="100"/>
        <v>-0.35792539000970908</v>
      </c>
      <c r="AQ91" s="386">
        <f t="shared" si="101"/>
        <v>-0.18880756965088963</v>
      </c>
    </row>
    <row r="92" spans="1:43" ht="19.5" customHeight="1">
      <c r="A92" s="8" t="s">
        <v>241</v>
      </c>
      <c r="B92" s="19"/>
      <c r="C92" s="371">
        <v>240</v>
      </c>
      <c r="D92" s="375">
        <v>240</v>
      </c>
      <c r="E92" s="19">
        <v>81</v>
      </c>
      <c r="F92" s="369">
        <v>210</v>
      </c>
      <c r="G92" s="377">
        <v>291</v>
      </c>
      <c r="H92" s="345">
        <f t="shared" si="65"/>
        <v>0</v>
      </c>
      <c r="I92" s="323">
        <f t="shared" si="66"/>
        <v>1.4151587560471506E-3</v>
      </c>
      <c r="J92" s="399">
        <f t="shared" si="67"/>
        <v>1.2996165860317749E-3</v>
      </c>
      <c r="K92" s="323">
        <f t="shared" si="68"/>
        <v>6.4459755625904218E-3</v>
      </c>
      <c r="L92" s="323">
        <f t="shared" si="69"/>
        <v>1.3181373438854622E-3</v>
      </c>
      <c r="M92" s="399">
        <f t="shared" si="70"/>
        <v>1.6930249119016165E-3</v>
      </c>
      <c r="N92" s="394" t="e">
        <f t="shared" si="105"/>
        <v>#DIV/0!</v>
      </c>
      <c r="O92" s="395">
        <f t="shared" si="106"/>
        <v>-0.125</v>
      </c>
      <c r="P92" s="386">
        <f t="shared" si="107"/>
        <v>0.21249999999999999</v>
      </c>
      <c r="R92" s="401"/>
      <c r="S92" s="369">
        <v>71.599999999999994</v>
      </c>
      <c r="T92" s="374">
        <v>71.599999999999994</v>
      </c>
      <c r="U92" s="19">
        <v>24.978000000000002</v>
      </c>
      <c r="V92" s="119">
        <v>62.67</v>
      </c>
      <c r="W92" s="375">
        <v>87.647999999999996</v>
      </c>
      <c r="X92" s="345">
        <f t="shared" si="72"/>
        <v>0</v>
      </c>
      <c r="Y92" s="323">
        <f t="shared" si="73"/>
        <v>3.4091083853162846E-3</v>
      </c>
      <c r="Z92" s="399">
        <f t="shared" si="74"/>
        <v>3.0794957196729881E-3</v>
      </c>
      <c r="AA92" s="323">
        <f t="shared" si="75"/>
        <v>1.176206331962552E-2</v>
      </c>
      <c r="AB92" s="323">
        <f t="shared" si="76"/>
        <v>3.2945761089137322E-3</v>
      </c>
      <c r="AC92" s="399">
        <f t="shared" si="77"/>
        <v>4.1449403074778823E-3</v>
      </c>
      <c r="AE92" s="394"/>
      <c r="AF92" s="395">
        <f t="shared" si="103"/>
        <v>-0.12472067039106136</v>
      </c>
      <c r="AG92" s="386">
        <f t="shared" si="104"/>
        <v>0.22413407821229053</v>
      </c>
      <c r="AI92" s="27"/>
      <c r="AJ92" s="28">
        <f t="shared" si="94"/>
        <v>2.9833333333333329</v>
      </c>
      <c r="AK92" s="402">
        <f t="shared" si="95"/>
        <v>2.9833333333333329</v>
      </c>
      <c r="AL92" s="28">
        <f t="shared" si="96"/>
        <v>3.0837037037037041</v>
      </c>
      <c r="AM92" s="28">
        <f t="shared" si="97"/>
        <v>2.9842857142857144</v>
      </c>
      <c r="AN92" s="402">
        <f t="shared" si="98"/>
        <v>3.0119587628865978</v>
      </c>
      <c r="AO92" s="384"/>
      <c r="AP92" s="385">
        <f t="shared" si="100"/>
        <v>3.1923383878708892E-4</v>
      </c>
      <c r="AQ92" s="386">
        <f t="shared" si="101"/>
        <v>9.595116051373696E-3</v>
      </c>
    </row>
    <row r="93" spans="1:43" ht="19.5" customHeight="1">
      <c r="A93" s="8" t="s">
        <v>242</v>
      </c>
      <c r="B93" s="19"/>
      <c r="C93" s="371">
        <v>270.48</v>
      </c>
      <c r="D93" s="375">
        <v>270.48</v>
      </c>
      <c r="E93" s="19">
        <v>28.71</v>
      </c>
      <c r="F93" s="369">
        <v>433.96</v>
      </c>
      <c r="G93" s="377">
        <v>462.66999999999996</v>
      </c>
      <c r="H93" s="345">
        <f t="shared" si="65"/>
        <v>0</v>
      </c>
      <c r="I93" s="323">
        <f t="shared" si="66"/>
        <v>1.5948839180651387E-3</v>
      </c>
      <c r="J93" s="399">
        <f t="shared" si="67"/>
        <v>1.4646678924578106E-3</v>
      </c>
      <c r="K93" s="323">
        <f t="shared" si="68"/>
        <v>2.2847402271848273E-3</v>
      </c>
      <c r="L93" s="323">
        <f t="shared" si="69"/>
        <v>2.723899436916834E-3</v>
      </c>
      <c r="M93" s="399">
        <f t="shared" si="70"/>
        <v>2.6917932508230959E-3</v>
      </c>
      <c r="N93" s="394" t="e">
        <f t="shared" si="105"/>
        <v>#DIV/0!</v>
      </c>
      <c r="O93" s="395">
        <f t="shared" si="106"/>
        <v>0.60440698018337746</v>
      </c>
      <c r="P93" s="386">
        <f t="shared" si="107"/>
        <v>0.71055161194912719</v>
      </c>
      <c r="R93" s="401"/>
      <c r="S93" s="369">
        <v>84.275999999999996</v>
      </c>
      <c r="T93" s="374">
        <v>84.275999999999996</v>
      </c>
      <c r="U93" s="19">
        <v>5.0830000000000002</v>
      </c>
      <c r="V93" s="119">
        <v>73.564999999999998</v>
      </c>
      <c r="W93" s="375">
        <v>78.647999999999996</v>
      </c>
      <c r="X93" s="345">
        <f t="shared" si="72"/>
        <v>0</v>
      </c>
      <c r="Y93" s="323">
        <f t="shared" si="73"/>
        <v>4.012653886604961E-3</v>
      </c>
      <c r="Z93" s="399">
        <f t="shared" si="74"/>
        <v>3.6246868892620219E-3</v>
      </c>
      <c r="AA93" s="323">
        <f t="shared" si="75"/>
        <v>2.3935690549145854E-3</v>
      </c>
      <c r="AB93" s="323">
        <f t="shared" si="76"/>
        <v>3.8673287290926874E-3</v>
      </c>
      <c r="AC93" s="399">
        <f t="shared" si="77"/>
        <v>3.719323490581879E-3</v>
      </c>
      <c r="AE93" s="394"/>
      <c r="AF93" s="395">
        <f t="shared" si="103"/>
        <v>-0.12709430917461673</v>
      </c>
      <c r="AG93" s="386">
        <f t="shared" si="104"/>
        <v>-6.6780578100526844E-2</v>
      </c>
      <c r="AI93" s="27"/>
      <c r="AJ93" s="28">
        <f t="shared" si="94"/>
        <v>3.1157941437444543</v>
      </c>
      <c r="AK93" s="402">
        <f t="shared" si="95"/>
        <v>3.1157941437444543</v>
      </c>
      <c r="AL93" s="28">
        <f t="shared" si="96"/>
        <v>1.770463253221874</v>
      </c>
      <c r="AM93" s="28">
        <f t="shared" si="97"/>
        <v>1.6952023227947277</v>
      </c>
      <c r="AN93" s="402">
        <f t="shared" si="98"/>
        <v>1.6998724793049043</v>
      </c>
      <c r="AO93" s="384"/>
      <c r="AP93" s="385">
        <f t="shared" si="100"/>
        <v>-0.4559325024093242</v>
      </c>
      <c r="AQ93" s="386">
        <f t="shared" si="101"/>
        <v>-0.45443363685700494</v>
      </c>
    </row>
    <row r="94" spans="1:43" ht="19.5" customHeight="1">
      <c r="A94" s="8" t="s">
        <v>218</v>
      </c>
      <c r="B94" s="19">
        <v>402.78</v>
      </c>
      <c r="C94" s="371">
        <v>348.96999999999997</v>
      </c>
      <c r="D94" s="375">
        <v>751.75</v>
      </c>
      <c r="E94" s="19">
        <v>203.9</v>
      </c>
      <c r="F94" s="369">
        <v>281.65999999999997</v>
      </c>
      <c r="G94" s="377">
        <v>485.55999999999995</v>
      </c>
      <c r="H94" s="345">
        <f t="shared" si="65"/>
        <v>2.6713853757601509E-2</v>
      </c>
      <c r="I94" s="323">
        <f t="shared" si="66"/>
        <v>2.0576997962407253E-3</v>
      </c>
      <c r="J94" s="399">
        <f t="shared" si="67"/>
        <v>4.0707782022891123E-3</v>
      </c>
      <c r="K94" s="323">
        <f t="shared" si="68"/>
        <v>1.6226350829780089E-2</v>
      </c>
      <c r="L94" s="323">
        <f t="shared" si="69"/>
        <v>1.7679360203751392E-3</v>
      </c>
      <c r="M94" s="399">
        <f t="shared" si="70"/>
        <v>2.8249662413159754E-3</v>
      </c>
      <c r="N94" s="394">
        <f t="shared" si="71"/>
        <v>-0.49376831024380552</v>
      </c>
      <c r="O94" s="395">
        <f t="shared" si="71"/>
        <v>-0.19288190961973811</v>
      </c>
      <c r="P94" s="386">
        <f t="shared" si="71"/>
        <v>-0.35409378117725315</v>
      </c>
      <c r="R94" s="401">
        <v>72.400999999999996</v>
      </c>
      <c r="S94" s="369">
        <v>61.182000000000002</v>
      </c>
      <c r="T94" s="374">
        <v>133.583</v>
      </c>
      <c r="U94" s="19">
        <v>32.480000000000004</v>
      </c>
      <c r="V94" s="119">
        <v>45.558999999999997</v>
      </c>
      <c r="W94" s="375">
        <v>78.039000000000001</v>
      </c>
      <c r="X94" s="345">
        <f t="shared" si="72"/>
        <v>3.2206836206923398E-2</v>
      </c>
      <c r="Y94" s="323">
        <f t="shared" si="73"/>
        <v>2.9130735926036445E-3</v>
      </c>
      <c r="Z94" s="399">
        <f t="shared" si="74"/>
        <v>5.7453669933111287E-3</v>
      </c>
      <c r="AA94" s="323">
        <f t="shared" si="75"/>
        <v>1.5294732029043034E-2</v>
      </c>
      <c r="AB94" s="323">
        <f t="shared" si="76"/>
        <v>2.3950469594064259E-3</v>
      </c>
      <c r="AC94" s="399">
        <f t="shared" si="77"/>
        <v>3.6905234193052496E-3</v>
      </c>
      <c r="AE94" s="394">
        <f t="shared" si="102"/>
        <v>-0.55138741177608042</v>
      </c>
      <c r="AF94" s="395">
        <f t="shared" si="103"/>
        <v>-0.25535288156647384</v>
      </c>
      <c r="AG94" s="386">
        <f t="shared" si="104"/>
        <v>-0.41580141185629904</v>
      </c>
      <c r="AI94" s="27">
        <f t="shared" si="93"/>
        <v>1.7975321515467502</v>
      </c>
      <c r="AJ94" s="28">
        <f t="shared" si="94"/>
        <v>1.7532166088775543</v>
      </c>
      <c r="AK94" s="402">
        <f t="shared" si="95"/>
        <v>1.7769604256734286</v>
      </c>
      <c r="AL94" s="28">
        <f t="shared" si="96"/>
        <v>1.5929377145659638</v>
      </c>
      <c r="AM94" s="28">
        <f t="shared" si="97"/>
        <v>1.6175175743804586</v>
      </c>
      <c r="AN94" s="402">
        <f t="shared" si="98"/>
        <v>1.6071958151412804</v>
      </c>
      <c r="AO94" s="384">
        <f t="shared" si="99"/>
        <v>-0.11381962587135694</v>
      </c>
      <c r="AP94" s="385">
        <f t="shared" si="100"/>
        <v>-7.7400039339105386E-2</v>
      </c>
      <c r="AQ94" s="386">
        <f t="shared" si="101"/>
        <v>-9.5536517346924699E-2</v>
      </c>
    </row>
    <row r="95" spans="1:43" ht="19.5" customHeight="1">
      <c r="A95" s="8" t="s">
        <v>195</v>
      </c>
      <c r="B95" s="19">
        <v>1.8599999999999999</v>
      </c>
      <c r="C95" s="371">
        <v>47.059999999999995</v>
      </c>
      <c r="D95" s="375">
        <v>48.919999999999995</v>
      </c>
      <c r="E95" s="19">
        <v>0.68</v>
      </c>
      <c r="F95" s="369">
        <v>43.99</v>
      </c>
      <c r="G95" s="377">
        <v>44.67</v>
      </c>
      <c r="H95" s="345">
        <f t="shared" si="65"/>
        <v>1.2336205369963454E-4</v>
      </c>
      <c r="I95" s="323">
        <f t="shared" si="66"/>
        <v>2.7748904608157872E-4</v>
      </c>
      <c r="J95" s="399">
        <f t="shared" si="67"/>
        <v>2.6490518078614345E-4</v>
      </c>
      <c r="K95" s="323">
        <f t="shared" si="68"/>
        <v>5.4114362747672683E-5</v>
      </c>
      <c r="L95" s="323">
        <f t="shared" si="69"/>
        <v>2.7611838932153085E-4</v>
      </c>
      <c r="M95" s="399">
        <f t="shared" si="70"/>
        <v>2.5988805090943374E-4</v>
      </c>
      <c r="N95" s="394">
        <f t="shared" si="71"/>
        <v>-0.63440860215053752</v>
      </c>
      <c r="O95" s="395">
        <f t="shared" si="71"/>
        <v>-6.5235869103272281E-2</v>
      </c>
      <c r="P95" s="386">
        <f t="shared" si="71"/>
        <v>-8.687653311529013E-2</v>
      </c>
      <c r="R95" s="401">
        <v>3.2690000000000001</v>
      </c>
      <c r="S95" s="369">
        <v>74.459000000000003</v>
      </c>
      <c r="T95" s="374">
        <v>77.728000000000009</v>
      </c>
      <c r="U95" s="19">
        <v>1.1520000000000001</v>
      </c>
      <c r="V95" s="119">
        <v>71.561000000000007</v>
      </c>
      <c r="W95" s="375">
        <v>72.713000000000008</v>
      </c>
      <c r="X95" s="345">
        <f t="shared" si="72"/>
        <v>1.4541808477843206E-3</v>
      </c>
      <c r="Y95" s="323">
        <f t="shared" si="73"/>
        <v>3.5452346545009118E-3</v>
      </c>
      <c r="Z95" s="399">
        <f t="shared" si="74"/>
        <v>3.3430592639489116E-3</v>
      </c>
      <c r="AA95" s="323">
        <f t="shared" si="75"/>
        <v>5.4247325423206825E-4</v>
      </c>
      <c r="AB95" s="323">
        <f t="shared" si="76"/>
        <v>3.7619779947339338E-3</v>
      </c>
      <c r="AC95" s="399">
        <f t="shared" si="77"/>
        <v>3.4386528452176814E-3</v>
      </c>
      <c r="AE95" s="394">
        <f t="shared" si="102"/>
        <v>-0.64759865402263683</v>
      </c>
      <c r="AF95" s="395">
        <f t="shared" si="103"/>
        <v>-3.8920748331296363E-2</v>
      </c>
      <c r="AG95" s="386">
        <f t="shared" si="104"/>
        <v>-6.4519864141622071E-2</v>
      </c>
      <c r="AI95" s="27">
        <f t="shared" si="93"/>
        <v>17.575268817204304</v>
      </c>
      <c r="AJ95" s="28">
        <f t="shared" si="94"/>
        <v>15.822141946451341</v>
      </c>
      <c r="AK95" s="402">
        <f t="shared" si="95"/>
        <v>15.888798037612432</v>
      </c>
      <c r="AL95" s="28">
        <f t="shared" si="96"/>
        <v>16.941176470588236</v>
      </c>
      <c r="AM95" s="28">
        <f t="shared" si="97"/>
        <v>16.267560809274837</v>
      </c>
      <c r="AN95" s="402">
        <f t="shared" si="98"/>
        <v>16.277815088426237</v>
      </c>
      <c r="AO95" s="384">
        <f t="shared" si="99"/>
        <v>-3.6078671297212803E-2</v>
      </c>
      <c r="AP95" s="385">
        <f t="shared" si="100"/>
        <v>2.8151615902004771E-2</v>
      </c>
      <c r="AQ95" s="386">
        <f t="shared" si="101"/>
        <v>2.4483730606488476E-2</v>
      </c>
    </row>
    <row r="96" spans="1:43" ht="19.5" customHeight="1" thickBot="1">
      <c r="A96" s="8" t="s">
        <v>17</v>
      </c>
      <c r="B96" s="19">
        <f t="shared" ref="B96:G96" si="108">B97-SUM(B69:B95)</f>
        <v>1445.9300000000076</v>
      </c>
      <c r="C96" s="371">
        <f t="shared" si="108"/>
        <v>6845.7599999999802</v>
      </c>
      <c r="D96" s="376">
        <f t="shared" si="108"/>
        <v>8291.6899999999441</v>
      </c>
      <c r="E96" s="21">
        <f t="shared" si="108"/>
        <v>1010.730000000005</v>
      </c>
      <c r="F96" s="119">
        <f t="shared" si="108"/>
        <v>4129.8700000000536</v>
      </c>
      <c r="G96" s="375">
        <f t="shared" si="108"/>
        <v>5140.5999999999476</v>
      </c>
      <c r="H96" s="345">
        <f t="shared" si="65"/>
        <v>9.5899405540813734E-2</v>
      </c>
      <c r="I96" s="323">
        <f t="shared" si="66"/>
        <v>4.0365988357488808E-2</v>
      </c>
      <c r="J96" s="399">
        <f t="shared" si="67"/>
        <v>4.4900074375973903E-2</v>
      </c>
      <c r="K96" s="323">
        <f t="shared" si="68"/>
        <v>8.0433838029346297E-2</v>
      </c>
      <c r="L96" s="323">
        <f t="shared" si="69"/>
        <v>2.5922551773296783E-2</v>
      </c>
      <c r="M96" s="399">
        <f t="shared" si="70"/>
        <v>2.9907779594918766E-2</v>
      </c>
      <c r="N96" s="396">
        <f t="shared" si="71"/>
        <v>-0.30098275850144907</v>
      </c>
      <c r="O96" s="397">
        <f t="shared" si="71"/>
        <v>-0.39672585658859416</v>
      </c>
      <c r="P96" s="388">
        <f t="shared" si="71"/>
        <v>-0.38002988534303839</v>
      </c>
      <c r="R96" s="19">
        <f t="shared" ref="R96:W96" si="109">R97-SUM(R69:R95)</f>
        <v>203.90499999999952</v>
      </c>
      <c r="S96" s="119">
        <f t="shared" si="109"/>
        <v>1265.8010000000031</v>
      </c>
      <c r="T96" s="375">
        <f t="shared" si="109"/>
        <v>1469.7060000000056</v>
      </c>
      <c r="U96" s="119">
        <f t="shared" si="109"/>
        <v>187.16000000000054</v>
      </c>
      <c r="V96" s="123">
        <f t="shared" si="109"/>
        <v>894.15500000002066</v>
      </c>
      <c r="W96" s="376">
        <f t="shared" si="109"/>
        <v>1081.3149999999987</v>
      </c>
      <c r="X96" s="345">
        <f t="shared" si="72"/>
        <v>9.0705030825164012E-2</v>
      </c>
      <c r="Y96" s="323">
        <f t="shared" si="73"/>
        <v>6.0268893900024434E-2</v>
      </c>
      <c r="Z96" s="399">
        <f t="shared" si="74"/>
        <v>6.321163877343193E-2</v>
      </c>
      <c r="AA96" s="323">
        <f t="shared" si="75"/>
        <v>8.8133067935828271E-2</v>
      </c>
      <c r="AB96" s="323">
        <f t="shared" si="76"/>
        <v>4.7005931078120733E-2</v>
      </c>
      <c r="AC96" s="399">
        <f t="shared" si="77"/>
        <v>5.1136205373544651E-2</v>
      </c>
      <c r="AE96" s="396">
        <f t="shared" si="78"/>
        <v>-8.2121576224217258E-2</v>
      </c>
      <c r="AF96" s="397">
        <f t="shared" si="78"/>
        <v>-0.29360539294879806</v>
      </c>
      <c r="AG96" s="388">
        <f t="shared" si="78"/>
        <v>-0.26426441750935592</v>
      </c>
      <c r="AI96" s="27">
        <f t="shared" si="79"/>
        <v>1.410199663884133</v>
      </c>
      <c r="AJ96" s="28">
        <f t="shared" si="79"/>
        <v>1.849029180105652</v>
      </c>
      <c r="AK96" s="402">
        <f t="shared" si="79"/>
        <v>1.7725047607906417</v>
      </c>
      <c r="AL96" s="28">
        <f t="shared" si="79"/>
        <v>1.8517309271516589</v>
      </c>
      <c r="AM96" s="28">
        <f t="shared" si="79"/>
        <v>2.1650923636821719</v>
      </c>
      <c r="AN96" s="402">
        <f t="shared" si="79"/>
        <v>2.103480138505252</v>
      </c>
      <c r="AO96" s="387">
        <f t="shared" ref="AO96:AQ97" si="110">(AL96-AI96)/AI96</f>
        <v>0.31309840342140632</v>
      </c>
      <c r="AP96" s="385">
        <f t="shared" si="110"/>
        <v>0.17093466505404764</v>
      </c>
      <c r="AQ96" s="386">
        <f t="shared" si="110"/>
        <v>0.18672749717579079</v>
      </c>
    </row>
    <row r="97" spans="1:43" ht="25.5" customHeight="1" thickBot="1">
      <c r="A97" s="12" t="s">
        <v>18</v>
      </c>
      <c r="B97" s="17">
        <v>15077.570000000007</v>
      </c>
      <c r="C97" s="372">
        <v>169592.27999999997</v>
      </c>
      <c r="D97" s="18">
        <v>184669.85</v>
      </c>
      <c r="E97" s="17">
        <v>12565.980000000001</v>
      </c>
      <c r="F97" s="373">
        <v>159315.72</v>
      </c>
      <c r="G97" s="378">
        <v>171881.69999999995</v>
      </c>
      <c r="H97" s="334">
        <f t="shared" ref="H97:M97" si="111">SUM(H69:H96)</f>
        <v>1</v>
      </c>
      <c r="I97" s="338">
        <f t="shared" si="111"/>
        <v>1</v>
      </c>
      <c r="J97" s="335">
        <f t="shared" si="111"/>
        <v>0.99999999999999956</v>
      </c>
      <c r="K97" s="338">
        <f t="shared" si="111"/>
        <v>1.0000000000000002</v>
      </c>
      <c r="L97" s="338">
        <f t="shared" si="111"/>
        <v>1.0000000000000002</v>
      </c>
      <c r="M97" s="335">
        <f t="shared" si="111"/>
        <v>1.0000000000000002</v>
      </c>
      <c r="N97" s="389">
        <f t="shared" si="71"/>
        <v>-0.16657790346853005</v>
      </c>
      <c r="O97" s="390">
        <f t="shared" si="71"/>
        <v>-6.0595682775182749E-2</v>
      </c>
      <c r="P97" s="391">
        <f t="shared" si="71"/>
        <v>-6.9248716019426296E-2</v>
      </c>
      <c r="R97" s="17">
        <v>2248.0009999999997</v>
      </c>
      <c r="S97" s="372">
        <v>21002.558999999997</v>
      </c>
      <c r="T97" s="18">
        <v>23250.560000000001</v>
      </c>
      <c r="U97" s="17">
        <v>2123.6070000000009</v>
      </c>
      <c r="V97" s="373">
        <v>19022.17400000001</v>
      </c>
      <c r="W97" s="378">
        <v>21145.781000000006</v>
      </c>
      <c r="X97" s="334">
        <f t="shared" ref="X97:AC97" si="112">SUM(X69:X96)</f>
        <v>0.99999999999999978</v>
      </c>
      <c r="Y97" s="338">
        <f t="shared" si="112"/>
        <v>1.0000000000000004</v>
      </c>
      <c r="Z97" s="335">
        <f t="shared" si="112"/>
        <v>1.0000000000000002</v>
      </c>
      <c r="AA97" s="338">
        <f t="shared" si="112"/>
        <v>0.99999999999999978</v>
      </c>
      <c r="AB97" s="338">
        <f t="shared" si="112"/>
        <v>1.0000000000000007</v>
      </c>
      <c r="AC97" s="335">
        <f t="shared" si="112"/>
        <v>0.99999999999999956</v>
      </c>
      <c r="AE97" s="389">
        <f t="shared" si="78"/>
        <v>-5.5335384637283914E-2</v>
      </c>
      <c r="AF97" s="390">
        <f t="shared" si="78"/>
        <v>-9.4292557397409896E-2</v>
      </c>
      <c r="AG97" s="391">
        <f t="shared" si="78"/>
        <v>-9.052594862231253E-2</v>
      </c>
      <c r="AI97" s="403">
        <f t="shared" si="79"/>
        <v>1.4909570971980224</v>
      </c>
      <c r="AJ97" s="404">
        <f t="shared" si="79"/>
        <v>1.2384148028436202</v>
      </c>
      <c r="AK97" s="405">
        <f t="shared" si="79"/>
        <v>1.2590338921052897</v>
      </c>
      <c r="AL97" s="404">
        <f t="shared" si="79"/>
        <v>1.6899652872278967</v>
      </c>
      <c r="AM97" s="404">
        <f t="shared" si="79"/>
        <v>1.1939922814898623</v>
      </c>
      <c r="AN97" s="405">
        <f t="shared" si="79"/>
        <v>1.2302520279936731</v>
      </c>
      <c r="AO97" s="389">
        <f t="shared" si="110"/>
        <v>0.13347680520376701</v>
      </c>
      <c r="AP97" s="390">
        <f t="shared" si="110"/>
        <v>-3.5870470259040763E-2</v>
      </c>
      <c r="AQ97" s="391">
        <f t="shared" si="110"/>
        <v>-2.2860277465199245E-2</v>
      </c>
    </row>
  </sheetData>
  <mergeCells count="66"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H38:J38"/>
    <mergeCell ref="K38:M38"/>
    <mergeCell ref="N38:P38"/>
    <mergeCell ref="AE38:AG38"/>
    <mergeCell ref="AI38:AK38"/>
    <mergeCell ref="AL38:AN38"/>
    <mergeCell ref="AO38:AQ38"/>
    <mergeCell ref="AE37:AG37"/>
    <mergeCell ref="AI37:AN37"/>
    <mergeCell ref="AO37:AQ37"/>
    <mergeCell ref="X66:AC66"/>
    <mergeCell ref="X67:Z67"/>
    <mergeCell ref="AA67:AC67"/>
    <mergeCell ref="X38:Z38"/>
    <mergeCell ref="AA38:AC38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AE67:AG67"/>
    <mergeCell ref="AI67:AK67"/>
    <mergeCell ref="AL67:AN67"/>
    <mergeCell ref="AO67:AQ67"/>
    <mergeCell ref="AE66:AG66"/>
    <mergeCell ref="AI66:AN66"/>
    <mergeCell ref="AO66:AQ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49DBE0A-17A4-4320-9018-BB15F8547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D5D7ED8E-E35F-43AD-8C91-E61488B89B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86" id="{ABADFFAA-6EC4-44FC-B9DD-EDF6018476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E13D9769-D965-4BFC-A396-FD1B253E3A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2F8B4A8E-10F9-4518-99A4-97BFE5F459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8" id="{0AED9A8E-D83A-4F45-9ADE-69939E8B73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9354B89D-701A-4B1D-82D6-8DF2CF4679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C071F501-3168-49C2-AF4D-EE98876D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90" id="{46EF53EF-C481-4D72-9A67-5FF62DC9B4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C163B99F-B978-412C-B002-98BEAE48A6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858E5023-B662-44A9-981A-5D014E3ED1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92" id="{5DA09B15-D264-4DBE-805C-99B5376937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92</v>
      </c>
    </row>
    <row r="2" spans="1:18" ht="15.75" thickBot="1"/>
    <row r="3" spans="1:18">
      <c r="A3" s="457" t="s">
        <v>16</v>
      </c>
      <c r="B3" s="445"/>
      <c r="C3" s="445"/>
      <c r="D3" s="472" t="s">
        <v>1</v>
      </c>
      <c r="E3" s="470"/>
      <c r="F3" s="472" t="s">
        <v>102</v>
      </c>
      <c r="G3" s="470"/>
      <c r="H3" s="130" t="s">
        <v>0</v>
      </c>
      <c r="J3" s="474" t="s">
        <v>19</v>
      </c>
      <c r="K3" s="470"/>
      <c r="L3" s="468" t="s">
        <v>102</v>
      </c>
      <c r="M3" s="469"/>
      <c r="N3" s="130" t="s">
        <v>0</v>
      </c>
      <c r="P3" s="480" t="s">
        <v>22</v>
      </c>
      <c r="Q3" s="470"/>
      <c r="R3" s="130" t="s">
        <v>0</v>
      </c>
    </row>
    <row r="4" spans="1:18">
      <c r="A4" s="471"/>
      <c r="B4" s="446"/>
      <c r="C4" s="446"/>
      <c r="D4" s="475" t="s">
        <v>171</v>
      </c>
      <c r="E4" s="477"/>
      <c r="F4" s="475" t="str">
        <f>D4</f>
        <v>jan-mar</v>
      </c>
      <c r="G4" s="477"/>
      <c r="H4" s="131" t="s">
        <v>158</v>
      </c>
      <c r="J4" s="478" t="str">
        <f>D4</f>
        <v>jan-mar</v>
      </c>
      <c r="K4" s="477"/>
      <c r="L4" s="479" t="str">
        <f>D4</f>
        <v>jan-mar</v>
      </c>
      <c r="M4" s="467"/>
      <c r="N4" s="131" t="str">
        <f>H4</f>
        <v>2026/2025</v>
      </c>
      <c r="P4" s="478" t="str">
        <f>D4</f>
        <v>jan-mar</v>
      </c>
      <c r="Q4" s="476"/>
      <c r="R4" s="131" t="str">
        <f>N4</f>
        <v>2026/2025</v>
      </c>
    </row>
    <row r="5" spans="1:18" ht="19.5" customHeight="1" thickBot="1">
      <c r="A5" s="458"/>
      <c r="B5" s="481"/>
      <c r="C5" s="481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2179.2899999999986</v>
      </c>
      <c r="E6" s="147">
        <v>620.14</v>
      </c>
      <c r="F6" s="248">
        <f>D6/D8</f>
        <v>0.47739624749449611</v>
      </c>
      <c r="G6" s="256">
        <f>E6/E8</f>
        <v>0.14115777876919999</v>
      </c>
      <c r="H6" s="165">
        <f>(E6-D6)/D6</f>
        <v>-0.71543943210862238</v>
      </c>
      <c r="I6" s="1"/>
      <c r="J6" s="19">
        <v>627.25799999999992</v>
      </c>
      <c r="K6" s="147">
        <v>197.33</v>
      </c>
      <c r="L6" s="247">
        <f>J6/J8</f>
        <v>0.25200638314284607</v>
      </c>
      <c r="M6" s="246">
        <f>K6/K8</f>
        <v>8.0638240661811383E-2</v>
      </c>
      <c r="N6" s="165">
        <f>(K6-J6)/J6</f>
        <v>-0.68540855596899508</v>
      </c>
      <c r="P6" s="27">
        <f t="shared" ref="P6:Q8" si="0">(J6/D6)*10</f>
        <v>2.878267692688905</v>
      </c>
      <c r="Q6" s="152">
        <f t="shared" si="0"/>
        <v>3.1820234140677917</v>
      </c>
      <c r="R6" s="165">
        <f>(Q6-P6)/P6</f>
        <v>0.10553421495521674</v>
      </c>
    </row>
    <row r="7" spans="1:18" ht="24" customHeight="1" thickBot="1">
      <c r="A7" s="161" t="s">
        <v>21</v>
      </c>
      <c r="B7" s="1"/>
      <c r="C7" s="1"/>
      <c r="D7" s="117">
        <v>2385.6599999999989</v>
      </c>
      <c r="E7" s="140">
        <v>3773.0999999999985</v>
      </c>
      <c r="F7" s="248">
        <f>D7/D8</f>
        <v>0.52260375250550395</v>
      </c>
      <c r="G7" s="228">
        <f>E7/E8</f>
        <v>0.8588422212307999</v>
      </c>
      <c r="H7" s="55">
        <f t="shared" ref="H7:H8" si="1">(E7-D7)/D7</f>
        <v>0.58157491008777451</v>
      </c>
      <c r="J7" s="19">
        <v>1861.7980000000002</v>
      </c>
      <c r="K7" s="140">
        <v>2249.7720000000008</v>
      </c>
      <c r="L7" s="247">
        <f>J7/J8</f>
        <v>0.74799361685715393</v>
      </c>
      <c r="M7" s="215">
        <f>K7/K8</f>
        <v>0.91936175933818864</v>
      </c>
      <c r="N7" s="102">
        <f t="shared" ref="N7:N8" si="2">(K7-J7)/J7</f>
        <v>0.20838673153585974</v>
      </c>
      <c r="P7" s="27">
        <f t="shared" si="0"/>
        <v>7.8041212913826827</v>
      </c>
      <c r="Q7" s="152">
        <f t="shared" si="0"/>
        <v>5.9626620020672707</v>
      </c>
      <c r="R7" s="102">
        <f t="shared" ref="R7:R8" si="3">(Q7-P7)/P7</f>
        <v>-0.23595985000242795</v>
      </c>
    </row>
    <row r="8" spans="1:18" ht="26.25" customHeight="1" thickBot="1">
      <c r="A8" s="12" t="s">
        <v>12</v>
      </c>
      <c r="B8" s="162"/>
      <c r="C8" s="162"/>
      <c r="D8" s="163">
        <v>4564.9499999999971</v>
      </c>
      <c r="E8" s="145">
        <v>4393.2399999999989</v>
      </c>
      <c r="F8" s="257">
        <f>SUM(F6:F7)</f>
        <v>1</v>
      </c>
      <c r="G8" s="258">
        <f>SUM(G6:G7)</f>
        <v>0.99999999999999989</v>
      </c>
      <c r="H8" s="164">
        <f t="shared" si="1"/>
        <v>-3.7614869823327381E-2</v>
      </c>
      <c r="I8" s="1"/>
      <c r="J8" s="17">
        <v>2489.056</v>
      </c>
      <c r="K8" s="145">
        <v>2447.1020000000008</v>
      </c>
      <c r="L8" s="243">
        <f>SUM(L6:L7)</f>
        <v>1</v>
      </c>
      <c r="M8" s="244">
        <f>SUM(M6:M7)</f>
        <v>1</v>
      </c>
      <c r="N8" s="164">
        <f t="shared" si="2"/>
        <v>-1.6855386138358987E-2</v>
      </c>
      <c r="O8" s="1"/>
      <c r="P8" s="29">
        <f t="shared" si="0"/>
        <v>5.4525372676590145</v>
      </c>
      <c r="Q8" s="146">
        <f t="shared" si="0"/>
        <v>5.5701532354253382</v>
      </c>
      <c r="R8" s="164">
        <f t="shared" si="3"/>
        <v>2.157086911884985E-2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5"/>
  <sheetViews>
    <sheetView showGridLines="0" topLeftCell="A47" zoomScaleNormal="100" workbookViewId="0">
      <selection activeCell="P78" sqref="P78"/>
    </sheetView>
  </sheetViews>
  <sheetFormatPr defaultRowHeight="1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93</v>
      </c>
    </row>
    <row r="3" spans="1:16" ht="8.25" customHeight="1" thickBot="1"/>
    <row r="4" spans="1:16">
      <c r="A4" s="484" t="s">
        <v>3</v>
      </c>
      <c r="B4" s="472" t="s">
        <v>1</v>
      </c>
      <c r="C4" s="470"/>
      <c r="D4" s="472" t="s">
        <v>102</v>
      </c>
      <c r="E4" s="470"/>
      <c r="F4" s="130" t="s">
        <v>0</v>
      </c>
      <c r="H4" s="482" t="s">
        <v>19</v>
      </c>
      <c r="I4" s="483"/>
      <c r="J4" s="472" t="s">
        <v>13</v>
      </c>
      <c r="K4" s="473"/>
      <c r="L4" s="130" t="s">
        <v>0</v>
      </c>
      <c r="N4" s="480" t="s">
        <v>22</v>
      </c>
      <c r="O4" s="470"/>
      <c r="P4" s="130" t="s">
        <v>0</v>
      </c>
    </row>
    <row r="5" spans="1:16">
      <c r="A5" s="485"/>
      <c r="B5" s="475" t="s">
        <v>171</v>
      </c>
      <c r="C5" s="477"/>
      <c r="D5" s="475" t="str">
        <f>B5</f>
        <v>jan-mar</v>
      </c>
      <c r="E5" s="477"/>
      <c r="F5" s="131" t="s">
        <v>158</v>
      </c>
      <c r="H5" s="478" t="str">
        <f>B5</f>
        <v>jan-mar</v>
      </c>
      <c r="I5" s="477"/>
      <c r="J5" s="475" t="str">
        <f>B5</f>
        <v>jan-mar</v>
      </c>
      <c r="K5" s="476"/>
      <c r="L5" s="131" t="str">
        <f>F5</f>
        <v>2026/2025</v>
      </c>
      <c r="N5" s="478" t="str">
        <f>B5</f>
        <v>jan-mar</v>
      </c>
      <c r="O5" s="476"/>
      <c r="P5" s="131" t="str">
        <f>L5</f>
        <v>2026/2025</v>
      </c>
    </row>
    <row r="6" spans="1:16" ht="19.5" customHeight="1" thickBot="1">
      <c r="A6" s="486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189</v>
      </c>
      <c r="B7" s="39">
        <v>136.95000000000002</v>
      </c>
      <c r="C7" s="147">
        <v>1173.96</v>
      </c>
      <c r="D7" s="247">
        <f>B7/$B$33</f>
        <v>3.0000328590674603E-2</v>
      </c>
      <c r="E7" s="246">
        <f>C7/$C$33</f>
        <v>0.26721963744298061</v>
      </c>
      <c r="F7" s="52">
        <f>(C7-B7)/B7</f>
        <v>7.5721796276013134</v>
      </c>
      <c r="H7" s="39">
        <v>264.70000000000005</v>
      </c>
      <c r="I7" s="147">
        <v>597.01600000000008</v>
      </c>
      <c r="J7" s="247">
        <f>H7/$H$33</f>
        <v>0.10634553822814762</v>
      </c>
      <c r="K7" s="246">
        <f>I7/$I$33</f>
        <v>0.24396857997745897</v>
      </c>
      <c r="L7" s="52">
        <f>(I7-H7)/H7</f>
        <v>1.2554438987533054</v>
      </c>
      <c r="N7" s="27">
        <f t="shared" ref="N7:N33" si="0">(H7/B7)*10</f>
        <v>19.328221978824388</v>
      </c>
      <c r="O7" s="151">
        <f t="shared" ref="O7:O33" si="1">(I7/C7)*10</f>
        <v>5.0854884323145599</v>
      </c>
      <c r="P7" s="61">
        <f>(O7-N7)/N7</f>
        <v>-0.73688793320533474</v>
      </c>
    </row>
    <row r="8" spans="1:16" ht="20.100000000000001" customHeight="1">
      <c r="A8" s="8" t="s">
        <v>183</v>
      </c>
      <c r="B8" s="19">
        <v>464.3</v>
      </c>
      <c r="C8" s="140">
        <v>758.2299999999999</v>
      </c>
      <c r="D8" s="247">
        <f t="shared" ref="D8:D32" si="2">B8/$B$33</f>
        <v>0.10170976681015127</v>
      </c>
      <c r="E8" s="215">
        <f t="shared" ref="E8:E32" si="3">C8/$C$33</f>
        <v>0.17259016124773513</v>
      </c>
      <c r="F8" s="52">
        <f t="shared" ref="F8:F33" si="4">(C8-B8)/B8</f>
        <v>0.63306052121473166</v>
      </c>
      <c r="H8" s="19">
        <v>297.86899999999997</v>
      </c>
      <c r="I8" s="140">
        <v>457.80200000000002</v>
      </c>
      <c r="J8" s="247">
        <f t="shared" ref="J8:J32" si="5">H8/$H$33</f>
        <v>0.1196714738438991</v>
      </c>
      <c r="K8" s="215">
        <f t="shared" ref="K8:K32" si="6">I8/$I$33</f>
        <v>0.18707924720751312</v>
      </c>
      <c r="L8" s="52">
        <f t="shared" ref="L8:L31" si="7">(I8-H8)/H8</f>
        <v>0.53692394979000857</v>
      </c>
      <c r="N8" s="27">
        <f t="shared" si="0"/>
        <v>6.4154426017660988</v>
      </c>
      <c r="O8" s="152">
        <f t="shared" si="1"/>
        <v>6.0377721799453994</v>
      </c>
      <c r="P8" s="52">
        <f t="shared" ref="P8:P64" si="8">(O8-N8)/N8</f>
        <v>-5.8868958116269486E-2</v>
      </c>
    </row>
    <row r="9" spans="1:16" ht="20.100000000000001" customHeight="1">
      <c r="A9" s="8" t="s">
        <v>181</v>
      </c>
      <c r="B9" s="19">
        <v>198.1</v>
      </c>
      <c r="C9" s="140">
        <v>122.83</v>
      </c>
      <c r="D9" s="247">
        <f t="shared" si="2"/>
        <v>4.3395875091731567E-2</v>
      </c>
      <c r="E9" s="215">
        <f t="shared" si="3"/>
        <v>2.7958864072984861E-2</v>
      </c>
      <c r="F9" s="52">
        <f t="shared" si="4"/>
        <v>-0.37995961635537606</v>
      </c>
      <c r="H9" s="19">
        <v>298.27400000000006</v>
      </c>
      <c r="I9" s="140">
        <v>215.48299999999998</v>
      </c>
      <c r="J9" s="247">
        <f t="shared" si="5"/>
        <v>0.11983418613321686</v>
      </c>
      <c r="K9" s="215">
        <f t="shared" si="6"/>
        <v>8.8056403043273168E-2</v>
      </c>
      <c r="L9" s="52">
        <f t="shared" si="7"/>
        <v>-0.2775669350999419</v>
      </c>
      <c r="N9" s="27">
        <f t="shared" ref="N9:N15" si="9">(H9/B9)*10</f>
        <v>15.056739020696622</v>
      </c>
      <c r="O9" s="152">
        <f t="shared" ref="O9:O15" si="10">(I9/C9)*10</f>
        <v>17.543189774485061</v>
      </c>
      <c r="P9" s="52">
        <f t="shared" ref="P9:P15" si="11">(O9-N9)/N9</f>
        <v>0.16513872959945877</v>
      </c>
    </row>
    <row r="10" spans="1:16" ht="20.100000000000001" customHeight="1">
      <c r="A10" s="8" t="s">
        <v>195</v>
      </c>
      <c r="B10" s="19">
        <v>45.26</v>
      </c>
      <c r="C10" s="140">
        <v>31.58</v>
      </c>
      <c r="D10" s="247">
        <f t="shared" si="2"/>
        <v>9.9146759548297356E-3</v>
      </c>
      <c r="E10" s="215">
        <f t="shared" si="3"/>
        <v>7.1883165954967181E-3</v>
      </c>
      <c r="F10" s="52">
        <f t="shared" si="4"/>
        <v>-0.30225364560318163</v>
      </c>
      <c r="H10" s="19">
        <v>241.53499999999997</v>
      </c>
      <c r="I10" s="140">
        <v>183.43100000000001</v>
      </c>
      <c r="J10" s="247">
        <f t="shared" si="5"/>
        <v>9.703879703791321E-2</v>
      </c>
      <c r="K10" s="215">
        <f t="shared" si="6"/>
        <v>7.4958461069460899E-2</v>
      </c>
      <c r="L10" s="52">
        <f t="shared" si="7"/>
        <v>-0.24056140931956016</v>
      </c>
      <c r="N10" s="27">
        <f t="shared" si="9"/>
        <v>53.366106937693317</v>
      </c>
      <c r="O10" s="152">
        <f t="shared" si="10"/>
        <v>58.084547181760612</v>
      </c>
      <c r="P10" s="52">
        <f t="shared" si="11"/>
        <v>8.8416422235487957E-2</v>
      </c>
    </row>
    <row r="11" spans="1:16" ht="20.100000000000001" customHeight="1">
      <c r="A11" s="8" t="s">
        <v>197</v>
      </c>
      <c r="B11" s="19">
        <v>87.179999999999993</v>
      </c>
      <c r="C11" s="140">
        <v>264.55999999999995</v>
      </c>
      <c r="D11" s="247">
        <f t="shared" si="2"/>
        <v>1.9097690007557584E-2</v>
      </c>
      <c r="E11" s="215">
        <f t="shared" si="3"/>
        <v>6.0219792226238487E-2</v>
      </c>
      <c r="F11" s="52">
        <f t="shared" si="4"/>
        <v>2.03464097270016</v>
      </c>
      <c r="H11" s="19">
        <v>41.344999999999999</v>
      </c>
      <c r="I11" s="140">
        <v>125.03099999999999</v>
      </c>
      <c r="J11" s="247">
        <f t="shared" si="5"/>
        <v>1.661071506627413E-2</v>
      </c>
      <c r="K11" s="215">
        <f t="shared" si="6"/>
        <v>5.1093497533000229E-2</v>
      </c>
      <c r="L11" s="52">
        <f t="shared" si="7"/>
        <v>2.0240899746039425</v>
      </c>
      <c r="N11" s="27">
        <f t="shared" si="9"/>
        <v>4.7424868089011243</v>
      </c>
      <c r="O11" s="152">
        <f t="shared" si="10"/>
        <v>4.7259978832778957</v>
      </c>
      <c r="P11" s="52">
        <f t="shared" si="11"/>
        <v>-3.4768521848665291E-3</v>
      </c>
    </row>
    <row r="12" spans="1:16" ht="20.100000000000001" customHeight="1">
      <c r="A12" s="8" t="s">
        <v>180</v>
      </c>
      <c r="B12" s="19">
        <v>364.34</v>
      </c>
      <c r="C12" s="140">
        <v>175.85</v>
      </c>
      <c r="D12" s="247">
        <f t="shared" si="2"/>
        <v>7.9812484255030167E-2</v>
      </c>
      <c r="E12" s="215">
        <f t="shared" si="3"/>
        <v>4.002740574154838E-2</v>
      </c>
      <c r="F12" s="52">
        <f t="shared" si="4"/>
        <v>-0.51734643464895425</v>
      </c>
      <c r="H12" s="19">
        <v>220.93100000000001</v>
      </c>
      <c r="I12" s="140">
        <v>117.75600000000001</v>
      </c>
      <c r="J12" s="247">
        <f t="shared" si="5"/>
        <v>8.8760959978401499E-2</v>
      </c>
      <c r="K12" s="215">
        <f t="shared" si="6"/>
        <v>4.8120593256840115E-2</v>
      </c>
      <c r="L12" s="52">
        <f t="shared" si="7"/>
        <v>-0.46700100936491479</v>
      </c>
      <c r="N12" s="27">
        <f t="shared" si="9"/>
        <v>6.063868913652084</v>
      </c>
      <c r="O12" s="152">
        <f t="shared" si="10"/>
        <v>6.6963889678703445</v>
      </c>
      <c r="P12" s="52">
        <f t="shared" si="11"/>
        <v>0.10430965168033504</v>
      </c>
    </row>
    <row r="13" spans="1:16" ht="20.100000000000001" customHeight="1">
      <c r="A13" s="8" t="s">
        <v>182</v>
      </c>
      <c r="B13" s="19">
        <v>87.399999999999991</v>
      </c>
      <c r="C13" s="140">
        <v>250.44000000000003</v>
      </c>
      <c r="D13" s="247">
        <f t="shared" si="2"/>
        <v>1.9145883306498426E-2</v>
      </c>
      <c r="E13" s="215">
        <f t="shared" si="3"/>
        <v>5.7005763400132942E-2</v>
      </c>
      <c r="F13" s="52">
        <f t="shared" si="4"/>
        <v>1.8654462242562933</v>
      </c>
      <c r="H13" s="19">
        <v>50.264999999999993</v>
      </c>
      <c r="I13" s="140">
        <v>95.617999999999995</v>
      </c>
      <c r="J13" s="247">
        <f t="shared" si="5"/>
        <v>2.019440301865447E-2</v>
      </c>
      <c r="K13" s="215">
        <f t="shared" si="6"/>
        <v>3.9073974031323559E-2</v>
      </c>
      <c r="L13" s="52">
        <f t="shared" si="7"/>
        <v>0.90227792698696918</v>
      </c>
      <c r="N13" s="27">
        <f t="shared" si="9"/>
        <v>5.751144164759725</v>
      </c>
      <c r="O13" s="152">
        <f t="shared" si="10"/>
        <v>3.8180003194377887</v>
      </c>
      <c r="P13" s="52">
        <f t="shared" si="11"/>
        <v>-0.33613204432733956</v>
      </c>
    </row>
    <row r="14" spans="1:16" ht="20.100000000000001" customHeight="1">
      <c r="A14" s="8" t="s">
        <v>184</v>
      </c>
      <c r="B14" s="19">
        <v>197.80999999999997</v>
      </c>
      <c r="C14" s="140">
        <v>195.12999999999997</v>
      </c>
      <c r="D14" s="247">
        <f t="shared" si="2"/>
        <v>4.3332347561309541E-2</v>
      </c>
      <c r="E14" s="215">
        <f t="shared" si="3"/>
        <v>4.4415966348298745E-2</v>
      </c>
      <c r="F14" s="52">
        <f t="shared" si="4"/>
        <v>-1.3548354481573262E-2</v>
      </c>
      <c r="H14" s="19">
        <v>91.425000000000011</v>
      </c>
      <c r="I14" s="140">
        <v>77.712999999999994</v>
      </c>
      <c r="J14" s="247">
        <f t="shared" si="5"/>
        <v>3.6730792718203231E-2</v>
      </c>
      <c r="K14" s="215">
        <f t="shared" si="6"/>
        <v>3.1757156015564517E-2</v>
      </c>
      <c r="L14" s="52">
        <f t="shared" si="7"/>
        <v>-0.1499808586272903</v>
      </c>
      <c r="N14" s="27">
        <f t="shared" si="9"/>
        <v>4.6218593599919124</v>
      </c>
      <c r="O14" s="152">
        <f t="shared" si="10"/>
        <v>3.9826269666376266</v>
      </c>
      <c r="P14" s="52">
        <f t="shared" si="11"/>
        <v>-0.13830632729495351</v>
      </c>
    </row>
    <row r="15" spans="1:16" ht="20.100000000000001" customHeight="1">
      <c r="A15" s="8" t="s">
        <v>190</v>
      </c>
      <c r="B15" s="19">
        <v>72.34999999999998</v>
      </c>
      <c r="C15" s="140">
        <v>75.5</v>
      </c>
      <c r="D15" s="247">
        <f t="shared" si="2"/>
        <v>1.584902353804532E-2</v>
      </c>
      <c r="E15" s="215">
        <f t="shared" si="3"/>
        <v>1.7185494077264163E-2</v>
      </c>
      <c r="F15" s="52">
        <f t="shared" si="4"/>
        <v>4.353835521769206E-2</v>
      </c>
      <c r="H15" s="19">
        <v>59.733999999999988</v>
      </c>
      <c r="I15" s="140">
        <v>55.256999999999998</v>
      </c>
      <c r="J15" s="247">
        <f t="shared" si="5"/>
        <v>2.3998656518776605E-2</v>
      </c>
      <c r="K15" s="215">
        <f t="shared" si="6"/>
        <v>2.2580587159832313E-2</v>
      </c>
      <c r="L15" s="52">
        <f t="shared" si="7"/>
        <v>-7.4948940302005398E-2</v>
      </c>
      <c r="N15" s="27">
        <f t="shared" si="9"/>
        <v>8.2562543192812718</v>
      </c>
      <c r="O15" s="152">
        <f t="shared" si="10"/>
        <v>7.3188079470198675</v>
      </c>
      <c r="P15" s="52">
        <f t="shared" si="11"/>
        <v>-0.11354378583907423</v>
      </c>
    </row>
    <row r="16" spans="1:16" ht="20.100000000000001" customHeight="1">
      <c r="A16" s="8" t="s">
        <v>194</v>
      </c>
      <c r="B16" s="19">
        <v>147.04999999999995</v>
      </c>
      <c r="C16" s="140">
        <v>74.419999999999987</v>
      </c>
      <c r="D16" s="247">
        <f t="shared" si="2"/>
        <v>3.2212839132958734E-2</v>
      </c>
      <c r="E16" s="215">
        <f t="shared" si="3"/>
        <v>1.6939661844105943E-2</v>
      </c>
      <c r="F16" s="52">
        <f t="shared" si="4"/>
        <v>-0.49391363481808903</v>
      </c>
      <c r="H16" s="19">
        <v>86.71</v>
      </c>
      <c r="I16" s="140">
        <v>51.980000000000004</v>
      </c>
      <c r="J16" s="247">
        <f t="shared" si="5"/>
        <v>3.4836500263553748E-2</v>
      </c>
      <c r="K16" s="215">
        <f t="shared" si="6"/>
        <v>2.1241452133993588E-2</v>
      </c>
      <c r="L16" s="52">
        <f t="shared" si="7"/>
        <v>-0.40053050397877976</v>
      </c>
      <c r="N16" s="27">
        <f t="shared" ref="N16:N18" si="12">(H16/B16)*10</f>
        <v>5.8966337980278825</v>
      </c>
      <c r="O16" s="152">
        <f t="shared" ref="O16:O18" si="13">(I16/C16)*10</f>
        <v>6.9846815372211788</v>
      </c>
      <c r="P16" s="52">
        <f t="shared" ref="P16:P18" si="14">(O16-N16)/N16</f>
        <v>0.18452014767428693</v>
      </c>
    </row>
    <row r="17" spans="1:16" ht="20.100000000000001" customHeight="1">
      <c r="A17" s="8" t="s">
        <v>206</v>
      </c>
      <c r="B17" s="19">
        <v>13.030000000000001</v>
      </c>
      <c r="C17" s="140">
        <v>160.63</v>
      </c>
      <c r="D17" s="247">
        <f t="shared" si="2"/>
        <v>2.8543576599962765E-3</v>
      </c>
      <c r="E17" s="215">
        <f t="shared" si="3"/>
        <v>3.6562992233522412E-2</v>
      </c>
      <c r="F17" s="52">
        <f t="shared" si="4"/>
        <v>11.327705295471986</v>
      </c>
      <c r="H17" s="19">
        <v>5.1530000000000005</v>
      </c>
      <c r="I17" s="140">
        <v>51.815999999999988</v>
      </c>
      <c r="J17" s="247">
        <f t="shared" si="5"/>
        <v>2.070262782356043E-3</v>
      </c>
      <c r="K17" s="215">
        <f t="shared" si="6"/>
        <v>2.117443408570626E-2</v>
      </c>
      <c r="L17" s="52">
        <f t="shared" si="7"/>
        <v>9.0555016495245457</v>
      </c>
      <c r="N17" s="27">
        <f t="shared" si="12"/>
        <v>3.9547198772064469</v>
      </c>
      <c r="O17" s="152">
        <f t="shared" si="13"/>
        <v>3.2257984187262645</v>
      </c>
      <c r="P17" s="52">
        <f t="shared" si="14"/>
        <v>-0.18431683687166264</v>
      </c>
    </row>
    <row r="18" spans="1:16" ht="20.100000000000001" customHeight="1">
      <c r="A18" s="8" t="s">
        <v>191</v>
      </c>
      <c r="B18" s="19">
        <v>1661.69</v>
      </c>
      <c r="C18" s="140">
        <v>267.76</v>
      </c>
      <c r="D18" s="247">
        <f t="shared" si="2"/>
        <v>0.36401055871367705</v>
      </c>
      <c r="E18" s="215">
        <f t="shared" si="3"/>
        <v>6.0948184028188766E-2</v>
      </c>
      <c r="F18" s="52">
        <f t="shared" si="4"/>
        <v>-0.83886284445353831</v>
      </c>
      <c r="H18" s="19">
        <v>392.72500000000002</v>
      </c>
      <c r="I18" s="140">
        <v>43.818999999999996</v>
      </c>
      <c r="J18" s="247">
        <f t="shared" si="5"/>
        <v>0.15778070079580381</v>
      </c>
      <c r="K18" s="215">
        <f t="shared" si="6"/>
        <v>1.7906486938427568E-2</v>
      </c>
      <c r="L18" s="52">
        <f t="shared" si="7"/>
        <v>-0.88842319689350047</v>
      </c>
      <c r="N18" s="27">
        <f t="shared" si="12"/>
        <v>2.3634071337012319</v>
      </c>
      <c r="O18" s="152">
        <f t="shared" si="13"/>
        <v>1.6365028383627127</v>
      </c>
      <c r="P18" s="52">
        <f t="shared" si="14"/>
        <v>-0.30756626100224432</v>
      </c>
    </row>
    <row r="19" spans="1:16" ht="20.100000000000001" customHeight="1">
      <c r="A19" s="8" t="s">
        <v>219</v>
      </c>
      <c r="B19" s="19"/>
      <c r="C19" s="140">
        <v>1.19</v>
      </c>
      <c r="D19" s="247">
        <f t="shared" si="2"/>
        <v>0</v>
      </c>
      <c r="E19" s="215">
        <f t="shared" si="3"/>
        <v>2.7087070135025629E-4</v>
      </c>
      <c r="F19" s="52"/>
      <c r="H19" s="19"/>
      <c r="I19" s="140">
        <v>39.045000000000002</v>
      </c>
      <c r="J19" s="247">
        <f t="shared" si="5"/>
        <v>0</v>
      </c>
      <c r="K19" s="215">
        <f t="shared" si="6"/>
        <v>1.5955607898649089E-2</v>
      </c>
      <c r="L19" s="52"/>
      <c r="N19" s="27"/>
      <c r="O19" s="152">
        <f t="shared" ref="O19:O29" si="15">(I19/C19)*10</f>
        <v>328.10924369747903</v>
      </c>
      <c r="P19" s="52"/>
    </row>
    <row r="20" spans="1:16" ht="20.100000000000001" customHeight="1">
      <c r="A20" s="8" t="s">
        <v>179</v>
      </c>
      <c r="B20" s="19">
        <v>101.05000000000001</v>
      </c>
      <c r="C20" s="140">
        <v>81.03</v>
      </c>
      <c r="D20" s="247">
        <f t="shared" si="2"/>
        <v>2.2136058445327993E-2</v>
      </c>
      <c r="E20" s="215">
        <f t="shared" si="3"/>
        <v>1.8444246160009472E-2</v>
      </c>
      <c r="F20" s="52">
        <f t="shared" si="4"/>
        <v>-0.19811974270163293</v>
      </c>
      <c r="H20" s="19">
        <v>38.814</v>
      </c>
      <c r="I20" s="140">
        <v>33.303999999999995</v>
      </c>
      <c r="J20" s="247">
        <f t="shared" si="5"/>
        <v>1.5593863697723162E-2</v>
      </c>
      <c r="K20" s="215">
        <f t="shared" si="6"/>
        <v>1.3609567561956951E-2</v>
      </c>
      <c r="L20" s="52">
        <f t="shared" si="7"/>
        <v>-0.14195908692739745</v>
      </c>
      <c r="N20" s="27">
        <f t="shared" ref="N20:N29" si="16">(H20/B20)*10</f>
        <v>3.8410687778327555</v>
      </c>
      <c r="O20" s="152">
        <f t="shared" si="15"/>
        <v>4.1100826854251507</v>
      </c>
      <c r="P20" s="52">
        <f t="shared" ref="P20:P29" si="17">(O20-N20)/N20</f>
        <v>7.003621209411949E-2</v>
      </c>
    </row>
    <row r="21" spans="1:16" ht="20.100000000000001" customHeight="1">
      <c r="A21" s="8" t="s">
        <v>243</v>
      </c>
      <c r="B21" s="19">
        <v>5.38</v>
      </c>
      <c r="C21" s="140">
        <v>7.1800000000000006</v>
      </c>
      <c r="D21" s="247">
        <f t="shared" si="2"/>
        <v>1.1785452195533358E-3</v>
      </c>
      <c r="E21" s="215">
        <f t="shared" si="3"/>
        <v>1.6343291056259163E-3</v>
      </c>
      <c r="F21" s="52">
        <f t="shared" si="4"/>
        <v>0.33457249070631984</v>
      </c>
      <c r="H21" s="19">
        <v>24.012999999999998</v>
      </c>
      <c r="I21" s="140">
        <v>29.4</v>
      </c>
      <c r="J21" s="247">
        <f t="shared" si="5"/>
        <v>9.6474326009539403E-3</v>
      </c>
      <c r="K21" s="215">
        <f t="shared" si="6"/>
        <v>1.2014211095409993E-2</v>
      </c>
      <c r="L21" s="52">
        <f t="shared" si="7"/>
        <v>0.22433681755715656</v>
      </c>
      <c r="N21" s="27">
        <f t="shared" si="16"/>
        <v>44.633828996282531</v>
      </c>
      <c r="O21" s="152">
        <f t="shared" si="15"/>
        <v>40.947075208913645</v>
      </c>
      <c r="P21" s="52">
        <f t="shared" si="17"/>
        <v>-8.259998907277144E-2</v>
      </c>
    </row>
    <row r="22" spans="1:16" ht="20.100000000000001" customHeight="1">
      <c r="A22" s="8" t="s">
        <v>216</v>
      </c>
      <c r="B22" s="19">
        <v>9.26</v>
      </c>
      <c r="C22" s="140">
        <v>77.72999999999999</v>
      </c>
      <c r="D22" s="247">
        <f t="shared" si="2"/>
        <v>2.0284997645100165E-3</v>
      </c>
      <c r="E22" s="215">
        <f t="shared" si="3"/>
        <v>1.7693092114248254E-2</v>
      </c>
      <c r="F22" s="52">
        <f t="shared" si="4"/>
        <v>7.394168466522677</v>
      </c>
      <c r="H22" s="19">
        <v>4.4559999999999995</v>
      </c>
      <c r="I22" s="140">
        <v>24.753</v>
      </c>
      <c r="J22" s="247">
        <f t="shared" si="5"/>
        <v>1.7902369412339464E-3</v>
      </c>
      <c r="K22" s="215">
        <f t="shared" si="6"/>
        <v>1.0115230178390597E-2</v>
      </c>
      <c r="L22" s="52">
        <f t="shared" si="7"/>
        <v>4.5549820466786359</v>
      </c>
      <c r="N22" s="27">
        <f t="shared" si="16"/>
        <v>4.8120950323974077</v>
      </c>
      <c r="O22" s="152">
        <f t="shared" si="15"/>
        <v>3.1844847549208803</v>
      </c>
      <c r="P22" s="52">
        <f t="shared" si="17"/>
        <v>-0.33823319500522092</v>
      </c>
    </row>
    <row r="23" spans="1:16" ht="20.100000000000001" customHeight="1">
      <c r="A23" s="8" t="s">
        <v>201</v>
      </c>
      <c r="B23" s="19">
        <v>114.57999999999998</v>
      </c>
      <c r="C23" s="140">
        <v>100.15</v>
      </c>
      <c r="D23" s="247">
        <f t="shared" si="2"/>
        <v>2.5099946330189814E-2</v>
      </c>
      <c r="E23" s="215">
        <f t="shared" si="3"/>
        <v>2.2796387176662328E-2</v>
      </c>
      <c r="F23" s="52">
        <f t="shared" si="4"/>
        <v>-0.12593820911153761</v>
      </c>
      <c r="H23" s="19">
        <v>35.461999999999996</v>
      </c>
      <c r="I23" s="140">
        <v>23.038999999999998</v>
      </c>
      <c r="J23" s="247">
        <f t="shared" si="5"/>
        <v>1.4247168404407139E-2</v>
      </c>
      <c r="K23" s="215">
        <f t="shared" si="6"/>
        <v>9.4148098444609123E-3</v>
      </c>
      <c r="L23" s="52">
        <f t="shared" si="7"/>
        <v>-0.350318650950313</v>
      </c>
      <c r="N23" s="27">
        <f t="shared" si="16"/>
        <v>3.0949554896142435</v>
      </c>
      <c r="O23" s="152">
        <f t="shared" si="15"/>
        <v>2.3004493260109831</v>
      </c>
      <c r="P23" s="52">
        <f t="shared" si="17"/>
        <v>-0.2567100451910822</v>
      </c>
    </row>
    <row r="24" spans="1:16" ht="20.100000000000001" customHeight="1">
      <c r="A24" s="8" t="s">
        <v>244</v>
      </c>
      <c r="B24" s="19"/>
      <c r="C24" s="140">
        <v>45</v>
      </c>
      <c r="D24" s="247">
        <f t="shared" si="2"/>
        <v>0</v>
      </c>
      <c r="E24" s="215">
        <f t="shared" si="3"/>
        <v>1.0243009714925659E-2</v>
      </c>
      <c r="F24" s="52"/>
      <c r="H24" s="19"/>
      <c r="I24" s="140">
        <v>19.242999999999999</v>
      </c>
      <c r="J24" s="247">
        <f t="shared" si="5"/>
        <v>0</v>
      </c>
      <c r="K24" s="215">
        <f t="shared" si="6"/>
        <v>7.8635872145909683E-3</v>
      </c>
      <c r="L24" s="52"/>
      <c r="N24" s="27"/>
      <c r="O24" s="152">
        <f t="shared" si="15"/>
        <v>4.2762222222222217</v>
      </c>
      <c r="P24" s="52"/>
    </row>
    <row r="25" spans="1:16" ht="20.100000000000001" customHeight="1">
      <c r="A25" s="8" t="s">
        <v>205</v>
      </c>
      <c r="B25" s="19">
        <v>86.07</v>
      </c>
      <c r="C25" s="140">
        <v>77.88000000000001</v>
      </c>
      <c r="D25" s="247">
        <f t="shared" si="2"/>
        <v>1.8854532908356061E-2</v>
      </c>
      <c r="E25" s="215">
        <f t="shared" si="3"/>
        <v>1.7727235479964677E-2</v>
      </c>
      <c r="F25" s="52">
        <f t="shared" si="4"/>
        <v>-9.5155106308818224E-2</v>
      </c>
      <c r="H25" s="19">
        <v>18.299999999999997</v>
      </c>
      <c r="I25" s="140">
        <v>18.948</v>
      </c>
      <c r="J25" s="247">
        <f t="shared" si="5"/>
        <v>7.3521849247264858E-3</v>
      </c>
      <c r="K25" s="215">
        <f t="shared" si="6"/>
        <v>7.7430364570009709E-3</v>
      </c>
      <c r="L25" s="52">
        <f t="shared" si="7"/>
        <v>3.5409836065573956E-2</v>
      </c>
      <c r="N25" s="27">
        <f t="shared" si="16"/>
        <v>2.1261763680724992</v>
      </c>
      <c r="O25" s="152">
        <f t="shared" si="15"/>
        <v>2.4329738058551613</v>
      </c>
      <c r="P25" s="52">
        <f t="shared" si="17"/>
        <v>0.14429538508171436</v>
      </c>
    </row>
    <row r="26" spans="1:16" ht="20.100000000000001" customHeight="1">
      <c r="A26" s="8" t="s">
        <v>245</v>
      </c>
      <c r="B26" s="19"/>
      <c r="C26" s="140">
        <v>78.12</v>
      </c>
      <c r="D26" s="247">
        <f t="shared" si="2"/>
        <v>0</v>
      </c>
      <c r="E26" s="215">
        <f t="shared" si="3"/>
        <v>1.7781864865110946E-2</v>
      </c>
      <c r="F26" s="52"/>
      <c r="H26" s="19"/>
      <c r="I26" s="140">
        <v>18.748999999999999</v>
      </c>
      <c r="J26" s="247">
        <f t="shared" si="5"/>
        <v>0</v>
      </c>
      <c r="K26" s="215">
        <f t="shared" si="6"/>
        <v>7.6617157764572088E-3</v>
      </c>
      <c r="L26" s="52"/>
      <c r="N26" s="27"/>
      <c r="O26" s="152">
        <f t="shared" si="15"/>
        <v>2.4000256016385046</v>
      </c>
      <c r="P26" s="52"/>
    </row>
    <row r="27" spans="1:16" ht="20.100000000000001" customHeight="1">
      <c r="A27" s="8" t="s">
        <v>187</v>
      </c>
      <c r="B27" s="19">
        <v>169.14</v>
      </c>
      <c r="C27" s="140">
        <v>31.47</v>
      </c>
      <c r="D27" s="247">
        <f t="shared" si="2"/>
        <v>3.7051884467518809E-2</v>
      </c>
      <c r="E27" s="215">
        <f t="shared" si="3"/>
        <v>7.1632781273046776E-3</v>
      </c>
      <c r="F27" s="52">
        <f t="shared" si="4"/>
        <v>-0.81394111387016677</v>
      </c>
      <c r="H27" s="19">
        <v>45.528000000000006</v>
      </c>
      <c r="I27" s="140">
        <v>17.398000000000003</v>
      </c>
      <c r="J27" s="247">
        <f t="shared" si="5"/>
        <v>1.8291271871745767E-2</v>
      </c>
      <c r="K27" s="215">
        <f t="shared" si="6"/>
        <v>7.1096341713586088E-3</v>
      </c>
      <c r="L27" s="52">
        <f t="shared" si="7"/>
        <v>-0.61786153575821467</v>
      </c>
      <c r="N27" s="27">
        <f t="shared" si="16"/>
        <v>2.691734657680029</v>
      </c>
      <c r="O27" s="152">
        <f t="shared" si="15"/>
        <v>5.5284397839211961</v>
      </c>
      <c r="P27" s="52">
        <f t="shared" si="17"/>
        <v>1.0538576371736754</v>
      </c>
    </row>
    <row r="28" spans="1:16" ht="20.100000000000001" customHeight="1">
      <c r="A28" s="8" t="s">
        <v>200</v>
      </c>
      <c r="B28" s="19">
        <v>50.099999999999994</v>
      </c>
      <c r="C28" s="140">
        <v>47.790000000000006</v>
      </c>
      <c r="D28" s="247">
        <f t="shared" si="2"/>
        <v>1.0974928531528275E-2</v>
      </c>
      <c r="E28" s="215">
        <f t="shared" si="3"/>
        <v>1.087807631725105E-2</v>
      </c>
      <c r="F28" s="52">
        <f t="shared" si="4"/>
        <v>-4.6107784431137493E-2</v>
      </c>
      <c r="H28" s="19">
        <v>14.744</v>
      </c>
      <c r="I28" s="140">
        <v>13.991999999999999</v>
      </c>
      <c r="J28" s="247">
        <f t="shared" si="5"/>
        <v>5.9235308486430228E-3</v>
      </c>
      <c r="K28" s="215">
        <f t="shared" si="6"/>
        <v>5.7177837294890002E-3</v>
      </c>
      <c r="L28" s="52">
        <f t="shared" si="7"/>
        <v>-5.1003798155181815E-2</v>
      </c>
      <c r="N28" s="27">
        <f t="shared" si="16"/>
        <v>2.9429141716566871</v>
      </c>
      <c r="O28" s="152">
        <f t="shared" si="15"/>
        <v>2.9278091650973002</v>
      </c>
      <c r="P28" s="52">
        <f t="shared" si="17"/>
        <v>-5.1326697546479009E-3</v>
      </c>
    </row>
    <row r="29" spans="1:16" ht="20.100000000000001" customHeight="1">
      <c r="A29" s="8" t="s">
        <v>221</v>
      </c>
      <c r="B29" s="19">
        <v>119.7</v>
      </c>
      <c r="C29" s="140">
        <v>50.4</v>
      </c>
      <c r="D29" s="247">
        <f t="shared" si="2"/>
        <v>2.6221535832813066E-2</v>
      </c>
      <c r="E29" s="215">
        <f t="shared" si="3"/>
        <v>1.1472170880716738E-2</v>
      </c>
      <c r="F29" s="52">
        <f t="shared" si="4"/>
        <v>-0.57894736842105277</v>
      </c>
      <c r="H29" s="19">
        <v>27.132000000000001</v>
      </c>
      <c r="I29" s="140">
        <v>12.432</v>
      </c>
      <c r="J29" s="247">
        <f t="shared" si="5"/>
        <v>1.0900518108069893E-2</v>
      </c>
      <c r="K29" s="215">
        <f t="shared" si="6"/>
        <v>5.0802949774876541E-3</v>
      </c>
      <c r="L29" s="52">
        <f t="shared" si="7"/>
        <v>-0.54179566563467496</v>
      </c>
      <c r="N29" s="27">
        <f t="shared" si="16"/>
        <v>2.2666666666666666</v>
      </c>
      <c r="O29" s="152">
        <f t="shared" si="15"/>
        <v>2.4666666666666668</v>
      </c>
      <c r="P29" s="52">
        <f t="shared" si="17"/>
        <v>8.8235294117647134E-2</v>
      </c>
    </row>
    <row r="30" spans="1:16" ht="20.100000000000001" customHeight="1">
      <c r="A30" s="8" t="s">
        <v>192</v>
      </c>
      <c r="B30" s="19">
        <v>28.63</v>
      </c>
      <c r="C30" s="140">
        <v>12.27</v>
      </c>
      <c r="D30" s="247">
        <f t="shared" si="2"/>
        <v>6.2717006758014875E-3</v>
      </c>
      <c r="E30" s="215">
        <f t="shared" si="3"/>
        <v>2.792927315603063E-3</v>
      </c>
      <c r="F30" s="52">
        <f t="shared" si="4"/>
        <v>-0.5714285714285714</v>
      </c>
      <c r="H30" s="19">
        <v>31.491</v>
      </c>
      <c r="I30" s="140">
        <v>10.167999999999999</v>
      </c>
      <c r="J30" s="247">
        <f t="shared" si="5"/>
        <v>1.2651784451615399E-2</v>
      </c>
      <c r="K30" s="215">
        <f t="shared" si="6"/>
        <v>4.1551189938139046E-3</v>
      </c>
      <c r="L30" s="52">
        <f t="shared" ref="L30" si="18">(I30-H30)/H30</f>
        <v>-0.67711409609094664</v>
      </c>
      <c r="N30" s="27">
        <f t="shared" ref="N30" si="19">(H30/B30)*10</f>
        <v>10.999301432064268</v>
      </c>
      <c r="O30" s="152">
        <f t="shared" ref="O30" si="20">(I30/C30)*10</f>
        <v>8.2868785656071715</v>
      </c>
      <c r="P30" s="52">
        <f t="shared" ref="P30" si="21">(O30-N30)/N30</f>
        <v>-0.24659955754554214</v>
      </c>
    </row>
    <row r="31" spans="1:16" ht="20.100000000000001" customHeight="1">
      <c r="A31" s="8" t="s">
        <v>232</v>
      </c>
      <c r="B31" s="19">
        <v>15.799999999999999</v>
      </c>
      <c r="C31" s="140">
        <v>12.989999999999998</v>
      </c>
      <c r="D31" s="247">
        <f t="shared" si="2"/>
        <v>3.461155105751432E-3</v>
      </c>
      <c r="E31" s="215">
        <f t="shared" si="3"/>
        <v>2.9568154710418733E-3</v>
      </c>
      <c r="F31" s="52">
        <f t="shared" si="4"/>
        <v>-0.17784810126582282</v>
      </c>
      <c r="H31" s="19">
        <v>6.258</v>
      </c>
      <c r="I31" s="140">
        <v>9.8150000000000013</v>
      </c>
      <c r="J31" s="247">
        <f t="shared" si="5"/>
        <v>2.5142061890130246E-3</v>
      </c>
      <c r="K31" s="215">
        <f t="shared" si="6"/>
        <v>4.0108667313418058E-3</v>
      </c>
      <c r="L31" s="52">
        <f t="shared" si="7"/>
        <v>0.56839245765420288</v>
      </c>
      <c r="N31" s="27">
        <f t="shared" ref="N31" si="22">(H31/B31)*10</f>
        <v>3.9607594936708863</v>
      </c>
      <c r="O31" s="152">
        <f t="shared" ref="O31" si="23">(I31/C31)*10</f>
        <v>7.5558121632024653</v>
      </c>
      <c r="P31" s="52">
        <f t="shared" ref="P31" si="24">(O31-N31)/N31</f>
        <v>0.90766750045699818</v>
      </c>
    </row>
    <row r="32" spans="1:16" ht="20.100000000000001" customHeight="1" thickBot="1">
      <c r="A32" s="8" t="s">
        <v>17</v>
      </c>
      <c r="B32" s="19">
        <f>B33-SUM(B7:B31)</f>
        <v>389.77999999999884</v>
      </c>
      <c r="C32" s="140">
        <f>C33-SUM(C7:C31)</f>
        <v>219.14999999999964</v>
      </c>
      <c r="D32" s="247">
        <f t="shared" si="2"/>
        <v>8.5385382096189191E-2</v>
      </c>
      <c r="E32" s="215">
        <f t="shared" si="3"/>
        <v>4.9883457311687876E-2</v>
      </c>
      <c r="F32" s="52">
        <f t="shared" si="4"/>
        <v>-0.43775976191697807</v>
      </c>
      <c r="H32" s="19">
        <f>H33-SUM(H7:H31)</f>
        <v>192.19199999999864</v>
      </c>
      <c r="I32" s="140">
        <f>I33-SUM(I7:I31)</f>
        <v>104.09400000000051</v>
      </c>
      <c r="J32" s="247">
        <f t="shared" si="5"/>
        <v>7.7214815576667914E-2</v>
      </c>
      <c r="K32" s="215">
        <f t="shared" si="6"/>
        <v>4.2537662917197752E-2</v>
      </c>
      <c r="L32" s="52">
        <f t="shared" ref="L32:L33" si="25">(I32-H32)/H32</f>
        <v>-0.45838536463535817</v>
      </c>
      <c r="N32" s="27">
        <f t="shared" si="0"/>
        <v>4.9307814664682441</v>
      </c>
      <c r="O32" s="152">
        <f t="shared" si="1"/>
        <v>4.7498973305955134</v>
      </c>
      <c r="P32" s="52">
        <f t="shared" si="8"/>
        <v>-3.668467911280035E-2</v>
      </c>
    </row>
    <row r="33" spans="1:16" ht="26.25" customHeight="1" thickBot="1">
      <c r="A33" s="12" t="s">
        <v>18</v>
      </c>
      <c r="B33" s="17">
        <v>4564.95</v>
      </c>
      <c r="C33" s="145">
        <v>4393.24</v>
      </c>
      <c r="D33" s="243">
        <f>SUM(D7:D32)</f>
        <v>0.99999999999999967</v>
      </c>
      <c r="E33" s="244">
        <f>SUM(E7:E32)</f>
        <v>1</v>
      </c>
      <c r="F33" s="57">
        <f t="shared" si="4"/>
        <v>-3.7614869823327755E-2</v>
      </c>
      <c r="G33" s="1"/>
      <c r="H33" s="17">
        <v>2489.0559999999987</v>
      </c>
      <c r="I33" s="145">
        <v>2447.1020000000012</v>
      </c>
      <c r="J33" s="243">
        <f>SUM(J7:J32)</f>
        <v>0.99999999999999989</v>
      </c>
      <c r="K33" s="244">
        <f>SUM(K7:K32)</f>
        <v>0.99999999999999967</v>
      </c>
      <c r="L33" s="57">
        <f t="shared" si="25"/>
        <v>-1.6855386138358266E-2</v>
      </c>
      <c r="N33" s="29">
        <f t="shared" si="0"/>
        <v>5.4525372676590074</v>
      </c>
      <c r="O33" s="146">
        <f t="shared" si="1"/>
        <v>5.5701532354253382</v>
      </c>
      <c r="P33" s="57">
        <f t="shared" si="8"/>
        <v>2.1570869118851182E-2</v>
      </c>
    </row>
    <row r="35" spans="1:16" ht="15.75" thickBot="1"/>
    <row r="36" spans="1:16">
      <c r="A36" s="484" t="s">
        <v>2</v>
      </c>
      <c r="B36" s="472" t="s">
        <v>1</v>
      </c>
      <c r="C36" s="470"/>
      <c r="D36" s="472" t="s">
        <v>102</v>
      </c>
      <c r="E36" s="470"/>
      <c r="F36" s="130" t="s">
        <v>0</v>
      </c>
      <c r="H36" s="482" t="s">
        <v>19</v>
      </c>
      <c r="I36" s="483"/>
      <c r="J36" s="472" t="s">
        <v>102</v>
      </c>
      <c r="K36" s="473"/>
      <c r="L36" s="130" t="s">
        <v>0</v>
      </c>
      <c r="N36" s="480" t="s">
        <v>22</v>
      </c>
      <c r="O36" s="470"/>
      <c r="P36" s="130" t="s">
        <v>0</v>
      </c>
    </row>
    <row r="37" spans="1:16">
      <c r="A37" s="485"/>
      <c r="B37" s="475" t="str">
        <f>B5</f>
        <v>jan-mar</v>
      </c>
      <c r="C37" s="477"/>
      <c r="D37" s="475" t="str">
        <f>B5</f>
        <v>jan-mar</v>
      </c>
      <c r="E37" s="477"/>
      <c r="F37" s="131" t="str">
        <f>F5</f>
        <v>2026/2025</v>
      </c>
      <c r="H37" s="478" t="str">
        <f>B5</f>
        <v>jan-mar</v>
      </c>
      <c r="I37" s="477"/>
      <c r="J37" s="475" t="str">
        <f>B5</f>
        <v>jan-mar</v>
      </c>
      <c r="K37" s="476"/>
      <c r="L37" s="131" t="str">
        <f>F37</f>
        <v>2026/2025</v>
      </c>
      <c r="N37" s="478" t="str">
        <f>B5</f>
        <v>jan-mar</v>
      </c>
      <c r="O37" s="476"/>
      <c r="P37" s="131" t="str">
        <f>P5</f>
        <v>2026/2025</v>
      </c>
    </row>
    <row r="38" spans="1:16" ht="19.5" customHeight="1" thickBot="1">
      <c r="A38" s="486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206</v>
      </c>
      <c r="B39" s="39">
        <v>13.030000000000001</v>
      </c>
      <c r="C39" s="147">
        <v>160.63</v>
      </c>
      <c r="D39" s="247">
        <f t="shared" ref="D39:D55" si="26">B39/$B$56</f>
        <v>5.9790115129239336E-3</v>
      </c>
      <c r="E39" s="246">
        <f t="shared" ref="E39:E55" si="27">C39/$C$56</f>
        <v>0.25902215628728997</v>
      </c>
      <c r="F39" s="52">
        <f>(C39-B39)/B39</f>
        <v>11.327705295471986</v>
      </c>
      <c r="H39" s="39">
        <v>5.1530000000000005</v>
      </c>
      <c r="I39" s="147">
        <v>51.815999999999988</v>
      </c>
      <c r="J39" s="247">
        <f t="shared" ref="J39:J55" si="28">H39/$H$56</f>
        <v>8.2151204129720171E-3</v>
      </c>
      <c r="K39" s="246">
        <f t="shared" ref="K39:K55" si="29">I39/$I$56</f>
        <v>0.26258551664724061</v>
      </c>
      <c r="L39" s="52">
        <f>(I39-H39)/H39</f>
        <v>9.0555016495245457</v>
      </c>
      <c r="N39" s="27">
        <f t="shared" ref="N39:N56" si="30">(H39/B39)*10</f>
        <v>3.9547198772064469</v>
      </c>
      <c r="O39" s="151">
        <f t="shared" ref="O39:O56" si="31">(I39/C39)*10</f>
        <v>3.2257984187262645</v>
      </c>
      <c r="P39" s="61">
        <f t="shared" si="8"/>
        <v>-0.18431683687166264</v>
      </c>
    </row>
    <row r="40" spans="1:16" ht="20.100000000000001" customHeight="1">
      <c r="A40" s="38" t="s">
        <v>191</v>
      </c>
      <c r="B40" s="19">
        <v>1661.69</v>
      </c>
      <c r="C40" s="140">
        <v>267.76</v>
      </c>
      <c r="D40" s="247">
        <f t="shared" si="26"/>
        <v>0.76249145363857029</v>
      </c>
      <c r="E40" s="215">
        <f t="shared" si="27"/>
        <v>0.43177347050665976</v>
      </c>
      <c r="F40" s="52">
        <f t="shared" ref="F40:F56" si="32">(C40-B40)/B40</f>
        <v>-0.83886284445353831</v>
      </c>
      <c r="H40" s="19">
        <v>392.72500000000002</v>
      </c>
      <c r="I40" s="140">
        <v>43.818999999999996</v>
      </c>
      <c r="J40" s="247">
        <f t="shared" si="28"/>
        <v>0.62609803302628275</v>
      </c>
      <c r="K40" s="215">
        <f t="shared" si="29"/>
        <v>0.22205949424821361</v>
      </c>
      <c r="L40" s="52">
        <f t="shared" ref="L40:L56" si="33">(I40-H40)/H40</f>
        <v>-0.88842319689350047</v>
      </c>
      <c r="N40" s="27">
        <f t="shared" si="30"/>
        <v>2.3634071337012319</v>
      </c>
      <c r="O40" s="152">
        <f t="shared" si="31"/>
        <v>1.6365028383627127</v>
      </c>
      <c r="P40" s="52">
        <f t="shared" si="8"/>
        <v>-0.30756626100224432</v>
      </c>
    </row>
    <row r="41" spans="1:16" ht="20.100000000000001" customHeight="1">
      <c r="A41" s="38" t="s">
        <v>179</v>
      </c>
      <c r="B41" s="19">
        <v>101.05000000000001</v>
      </c>
      <c r="C41" s="140">
        <v>81.03</v>
      </c>
      <c r="D41" s="247">
        <f t="shared" si="26"/>
        <v>4.6368312615576626E-2</v>
      </c>
      <c r="E41" s="215">
        <f t="shared" si="27"/>
        <v>0.13066404360305739</v>
      </c>
      <c r="F41" s="52">
        <f t="shared" si="32"/>
        <v>-0.19811974270163293</v>
      </c>
      <c r="H41" s="19">
        <v>38.814</v>
      </c>
      <c r="I41" s="140">
        <v>33.303999999999995</v>
      </c>
      <c r="J41" s="247">
        <f t="shared" si="28"/>
        <v>6.1878844111992203E-2</v>
      </c>
      <c r="K41" s="215">
        <f t="shared" si="29"/>
        <v>0.16877312116758725</v>
      </c>
      <c r="L41" s="52">
        <f t="shared" si="33"/>
        <v>-0.14195908692739745</v>
      </c>
      <c r="N41" s="27">
        <f t="shared" si="30"/>
        <v>3.8410687778327555</v>
      </c>
      <c r="O41" s="152">
        <f t="shared" si="31"/>
        <v>4.1100826854251507</v>
      </c>
      <c r="P41" s="52">
        <f t="shared" si="8"/>
        <v>7.003621209411949E-2</v>
      </c>
    </row>
    <row r="42" spans="1:16" ht="20.100000000000001" customHeight="1">
      <c r="A42" s="38" t="s">
        <v>187</v>
      </c>
      <c r="B42" s="19">
        <v>169.14</v>
      </c>
      <c r="C42" s="140">
        <v>31.47</v>
      </c>
      <c r="D42" s="247">
        <f t="shared" si="26"/>
        <v>7.7612433407210579E-2</v>
      </c>
      <c r="E42" s="215">
        <f t="shared" si="27"/>
        <v>5.0746605605185922E-2</v>
      </c>
      <c r="F42" s="52">
        <f t="shared" ref="F42:F44" si="34">(C42-B42)/B42</f>
        <v>-0.81394111387016677</v>
      </c>
      <c r="H42" s="19">
        <v>45.528000000000006</v>
      </c>
      <c r="I42" s="140">
        <v>17.398000000000003</v>
      </c>
      <c r="J42" s="247">
        <f t="shared" si="28"/>
        <v>7.25825736778168E-2</v>
      </c>
      <c r="K42" s="215">
        <f t="shared" si="29"/>
        <v>8.8167029848477185E-2</v>
      </c>
      <c r="L42" s="52">
        <f t="shared" ref="L42:L54" si="35">(I42-H42)/H42</f>
        <v>-0.61786153575821467</v>
      </c>
      <c r="N42" s="27">
        <f t="shared" si="30"/>
        <v>2.691734657680029</v>
      </c>
      <c r="O42" s="152">
        <f t="shared" si="31"/>
        <v>5.5284397839211961</v>
      </c>
      <c r="P42" s="52">
        <f t="shared" ref="P42:P45" si="36">(O42-N42)/N42</f>
        <v>1.0538576371736754</v>
      </c>
    </row>
    <row r="43" spans="1:16" ht="20.100000000000001" customHeight="1">
      <c r="A43" s="38" t="s">
        <v>192</v>
      </c>
      <c r="B43" s="19">
        <v>28.63</v>
      </c>
      <c r="C43" s="140">
        <v>12.27</v>
      </c>
      <c r="D43" s="247">
        <f t="shared" si="26"/>
        <v>1.3137306186877374E-2</v>
      </c>
      <c r="E43" s="215">
        <f t="shared" si="27"/>
        <v>1.9785854806979069E-2</v>
      </c>
      <c r="F43" s="52">
        <f t="shared" si="34"/>
        <v>-0.5714285714285714</v>
      </c>
      <c r="H43" s="19">
        <v>31.491</v>
      </c>
      <c r="I43" s="140">
        <v>10.167999999999999</v>
      </c>
      <c r="J43" s="247">
        <f t="shared" si="28"/>
        <v>5.0204222186086112E-2</v>
      </c>
      <c r="K43" s="215">
        <f t="shared" si="29"/>
        <v>5.1527897430699833E-2</v>
      </c>
      <c r="L43" s="52">
        <f t="shared" si="35"/>
        <v>-0.67711409609094664</v>
      </c>
      <c r="N43" s="27">
        <f t="shared" si="30"/>
        <v>10.999301432064268</v>
      </c>
      <c r="O43" s="152">
        <f t="shared" si="31"/>
        <v>8.2868785656071715</v>
      </c>
      <c r="P43" s="52">
        <f t="shared" si="36"/>
        <v>-0.24659955754554214</v>
      </c>
    </row>
    <row r="44" spans="1:16" ht="20.100000000000001" customHeight="1">
      <c r="A44" s="38" t="s">
        <v>188</v>
      </c>
      <c r="B44" s="19">
        <v>8.7199999999999989</v>
      </c>
      <c r="C44" s="140">
        <v>11.950000000000001</v>
      </c>
      <c r="D44" s="247">
        <f t="shared" si="26"/>
        <v>4.0013031767226932E-3</v>
      </c>
      <c r="E44" s="215">
        <f t="shared" si="27"/>
        <v>1.9269842293675624E-2</v>
      </c>
      <c r="F44" s="52">
        <f t="shared" si="34"/>
        <v>0.37041284403669755</v>
      </c>
      <c r="H44" s="19">
        <v>4.0149999999999997</v>
      </c>
      <c r="I44" s="140">
        <v>7.202</v>
      </c>
      <c r="J44" s="247">
        <f t="shared" si="28"/>
        <v>6.400874919092304E-3</v>
      </c>
      <c r="K44" s="215">
        <f t="shared" si="29"/>
        <v>3.6497238129022447E-2</v>
      </c>
      <c r="L44" s="52">
        <f t="shared" si="35"/>
        <v>0.79377334993773363</v>
      </c>
      <c r="N44" s="27">
        <f t="shared" si="30"/>
        <v>4.6043577981651378</v>
      </c>
      <c r="O44" s="152">
        <f t="shared" si="31"/>
        <v>6.0267782426778238</v>
      </c>
      <c r="P44" s="52">
        <f t="shared" si="36"/>
        <v>0.3089291725068648</v>
      </c>
    </row>
    <row r="45" spans="1:16" ht="20.100000000000001" customHeight="1">
      <c r="A45" s="38" t="s">
        <v>210</v>
      </c>
      <c r="B45" s="19">
        <v>11.6</v>
      </c>
      <c r="C45" s="140">
        <v>12.99</v>
      </c>
      <c r="D45" s="247">
        <f t="shared" si="26"/>
        <v>5.3228345011448672E-3</v>
      </c>
      <c r="E45" s="215">
        <f t="shared" si="27"/>
        <v>2.0946882961911828E-2</v>
      </c>
      <c r="F45" s="52">
        <f t="shared" ref="F45:F54" si="37">(C45-B45)/B45</f>
        <v>0.11982758620689661</v>
      </c>
      <c r="H45" s="19">
        <v>5.3210000000000006</v>
      </c>
      <c r="I45" s="140">
        <v>6.7229999999999999</v>
      </c>
      <c r="J45" s="247">
        <f t="shared" si="28"/>
        <v>8.4829527881669121E-3</v>
      </c>
      <c r="K45" s="215">
        <f t="shared" si="29"/>
        <v>3.4069832260680076E-2</v>
      </c>
      <c r="L45" s="52">
        <f t="shared" si="35"/>
        <v>0.26348430746100338</v>
      </c>
      <c r="N45" s="27">
        <f t="shared" si="30"/>
        <v>4.5870689655172416</v>
      </c>
      <c r="O45" s="152">
        <f t="shared" si="31"/>
        <v>5.1755196304849882</v>
      </c>
      <c r="P45" s="52">
        <f t="shared" si="36"/>
        <v>0.12828467794824017</v>
      </c>
    </row>
    <row r="46" spans="1:16" ht="20.100000000000001" customHeight="1">
      <c r="A46" s="38" t="s">
        <v>198</v>
      </c>
      <c r="B46" s="19">
        <v>40.779999999999994</v>
      </c>
      <c r="C46" s="140">
        <v>8.879999999999999</v>
      </c>
      <c r="D46" s="247">
        <f t="shared" si="26"/>
        <v>1.8712516461783419E-2</v>
      </c>
      <c r="E46" s="215">
        <f t="shared" si="27"/>
        <v>1.4319347244170669E-2</v>
      </c>
      <c r="F46" s="52">
        <f t="shared" si="37"/>
        <v>-0.78224619911721427</v>
      </c>
      <c r="H46" s="19">
        <v>24.332999999999998</v>
      </c>
      <c r="I46" s="140">
        <v>5.7019999999999991</v>
      </c>
      <c r="J46" s="247">
        <f t="shared" si="28"/>
        <v>3.8792649914389299E-2</v>
      </c>
      <c r="K46" s="215">
        <f t="shared" si="29"/>
        <v>2.8895758374296858E-2</v>
      </c>
      <c r="L46" s="52">
        <f t="shared" si="35"/>
        <v>-0.76566802284962809</v>
      </c>
      <c r="N46" s="27">
        <f t="shared" ref="N46:N55" si="38">(H46/B46)*10</f>
        <v>5.9668955370279555</v>
      </c>
      <c r="O46" s="152">
        <f t="shared" ref="O46:O55" si="39">(I46/C46)*10</f>
        <v>6.4211711711711708</v>
      </c>
      <c r="P46" s="52">
        <f t="shared" ref="P46:P55" si="40">(O46-N46)/N46</f>
        <v>7.6132660832451057E-2</v>
      </c>
    </row>
    <row r="47" spans="1:16" ht="20.100000000000001" customHeight="1">
      <c r="A47" s="38" t="s">
        <v>208</v>
      </c>
      <c r="B47" s="19">
        <v>4.59</v>
      </c>
      <c r="C47" s="140">
        <v>5.93</v>
      </c>
      <c r="D47" s="247">
        <f t="shared" si="26"/>
        <v>2.1061905482978398E-3</v>
      </c>
      <c r="E47" s="215">
        <f t="shared" si="27"/>
        <v>9.5623568871545141E-3</v>
      </c>
      <c r="F47" s="52">
        <f t="shared" si="37"/>
        <v>0.29193899782135074</v>
      </c>
      <c r="H47" s="19">
        <v>2.222</v>
      </c>
      <c r="I47" s="140">
        <v>5.3209999999999997</v>
      </c>
      <c r="J47" s="247">
        <f t="shared" si="28"/>
        <v>3.5424020100182068E-3</v>
      </c>
      <c r="K47" s="215">
        <f t="shared" si="29"/>
        <v>2.6964982516596563E-2</v>
      </c>
      <c r="L47" s="52">
        <f t="shared" si="35"/>
        <v>1.3946894689468945</v>
      </c>
      <c r="N47" s="27">
        <f t="shared" si="38"/>
        <v>4.840958605664488</v>
      </c>
      <c r="O47" s="152">
        <f t="shared" si="39"/>
        <v>8.9730185497470494</v>
      </c>
      <c r="P47" s="52">
        <f t="shared" si="40"/>
        <v>0.85356233768402145</v>
      </c>
    </row>
    <row r="48" spans="1:16" ht="20.100000000000001" customHeight="1">
      <c r="A48" s="38" t="s">
        <v>185</v>
      </c>
      <c r="B48" s="19">
        <v>67.180000000000007</v>
      </c>
      <c r="C48" s="140">
        <v>6.4499999999999993</v>
      </c>
      <c r="D48" s="247">
        <f t="shared" si="26"/>
        <v>3.082655360232002E-2</v>
      </c>
      <c r="E48" s="215">
        <f t="shared" si="27"/>
        <v>1.0400877221272614E-2</v>
      </c>
      <c r="F48" s="52">
        <f t="shared" si="37"/>
        <v>-0.9039892825245609</v>
      </c>
      <c r="H48" s="19">
        <v>39.640999999999998</v>
      </c>
      <c r="I48" s="140">
        <v>3.7560000000000002</v>
      </c>
      <c r="J48" s="247">
        <f t="shared" si="28"/>
        <v>6.3197280863695651E-2</v>
      </c>
      <c r="K48" s="215">
        <f t="shared" si="29"/>
        <v>1.9034105305832869E-2</v>
      </c>
      <c r="L48" s="52">
        <f t="shared" ref="L48:L53" si="41">(I48-H48)/H48</f>
        <v>-0.9052496152972932</v>
      </c>
      <c r="N48" s="27">
        <f t="shared" ref="N48" si="42">(H48/B48)*10</f>
        <v>5.900714498362607</v>
      </c>
      <c r="O48" s="152">
        <f t="shared" ref="O48" si="43">(I48/C48)*10</f>
        <v>5.8232558139534891</v>
      </c>
      <c r="P48" s="52">
        <f t="shared" ref="P48" si="44">(O48-N48)/N48</f>
        <v>-1.3127000879403996E-2</v>
      </c>
    </row>
    <row r="49" spans="1:16" ht="20.100000000000001" customHeight="1">
      <c r="A49" s="38" t="s">
        <v>203</v>
      </c>
      <c r="B49" s="19">
        <v>0.87000000000000011</v>
      </c>
      <c r="C49" s="140">
        <v>3.6800000000000006</v>
      </c>
      <c r="D49" s="247">
        <f t="shared" si="26"/>
        <v>3.9921258758586508E-4</v>
      </c>
      <c r="E49" s="215">
        <f t="shared" si="27"/>
        <v>5.9341439029896486E-3</v>
      </c>
      <c r="F49" s="52">
        <f t="shared" si="37"/>
        <v>3.2298850574712645</v>
      </c>
      <c r="H49" s="19">
        <v>0.42800000000000005</v>
      </c>
      <c r="I49" s="140">
        <v>2.9290000000000003</v>
      </c>
      <c r="J49" s="247">
        <f t="shared" si="28"/>
        <v>6.8233486061556822E-4</v>
      </c>
      <c r="K49" s="215">
        <f t="shared" si="29"/>
        <v>1.4843156134394162E-2</v>
      </c>
      <c r="L49" s="52">
        <f t="shared" si="41"/>
        <v>5.8434579439252339</v>
      </c>
      <c r="N49" s="27">
        <f t="shared" ref="N49:N50" si="45">(H49/B49)*10</f>
        <v>4.9195402298850581</v>
      </c>
      <c r="O49" s="152">
        <f t="shared" ref="O49:O50" si="46">(I49/C49)*10</f>
        <v>7.9592391304347823</v>
      </c>
      <c r="P49" s="52">
        <f t="shared" ref="P49:P50" si="47">(O49-N49)/N49</f>
        <v>0.61788272043884573</v>
      </c>
    </row>
    <row r="50" spans="1:16" ht="20.100000000000001" customHeight="1">
      <c r="A50" s="38" t="s">
        <v>186</v>
      </c>
      <c r="B50" s="19">
        <v>7.8999999999999995</v>
      </c>
      <c r="C50" s="140">
        <v>7.87</v>
      </c>
      <c r="D50" s="247">
        <f t="shared" si="26"/>
        <v>3.6250338412969351E-3</v>
      </c>
      <c r="E50" s="215">
        <f t="shared" si="27"/>
        <v>1.2690682749056666E-2</v>
      </c>
      <c r="F50" s="52">
        <f t="shared" si="37"/>
        <v>-3.7974683544302989E-3</v>
      </c>
      <c r="H50" s="19">
        <v>4.2249999999999996</v>
      </c>
      <c r="I50" s="140">
        <v>2.9249999999999998</v>
      </c>
      <c r="J50" s="247">
        <f t="shared" si="28"/>
        <v>6.7356653880859237E-3</v>
      </c>
      <c r="K50" s="215">
        <f t="shared" si="29"/>
        <v>1.4822885521714893E-2</v>
      </c>
      <c r="L50" s="52">
        <f t="shared" si="41"/>
        <v>-0.30769230769230765</v>
      </c>
      <c r="N50" s="27">
        <f t="shared" si="45"/>
        <v>5.348101265822784</v>
      </c>
      <c r="O50" s="152">
        <f t="shared" si="46"/>
        <v>3.7166454891994913</v>
      </c>
      <c r="P50" s="52">
        <f t="shared" si="47"/>
        <v>-0.30505326947512457</v>
      </c>
    </row>
    <row r="51" spans="1:16" ht="20.100000000000001" customHeight="1">
      <c r="A51" s="38" t="s">
        <v>193</v>
      </c>
      <c r="B51" s="19">
        <v>9.85</v>
      </c>
      <c r="C51" s="140">
        <v>3.2799999999999994</v>
      </c>
      <c r="D51" s="247">
        <f t="shared" si="26"/>
        <v>4.5198206755411151E-3</v>
      </c>
      <c r="E51" s="215">
        <f t="shared" si="27"/>
        <v>5.2891282613603367E-3</v>
      </c>
      <c r="F51" s="52">
        <f t="shared" si="37"/>
        <v>-0.667005076142132</v>
      </c>
      <c r="H51" s="19">
        <v>5.7510000000000003</v>
      </c>
      <c r="I51" s="140">
        <v>1.73</v>
      </c>
      <c r="J51" s="247">
        <f t="shared" si="28"/>
        <v>9.1684761294395616E-3</v>
      </c>
      <c r="K51" s="215">
        <f t="shared" si="29"/>
        <v>8.7670399837835086E-3</v>
      </c>
      <c r="L51" s="52">
        <f t="shared" si="41"/>
        <v>-0.69918275082594339</v>
      </c>
      <c r="N51" s="27">
        <f t="shared" ref="N51" si="48">(H51/B51)*10</f>
        <v>5.8385786802030459</v>
      </c>
      <c r="O51" s="152">
        <f t="shared" ref="O51" si="49">(I51/C51)*10</f>
        <v>5.2743902439024399</v>
      </c>
      <c r="P51" s="52">
        <f t="shared" ref="P51" si="50">(O51-N51)/N51</f>
        <v>-9.6631126718152827E-2</v>
      </c>
    </row>
    <row r="52" spans="1:16" ht="20.100000000000001" customHeight="1">
      <c r="A52" s="38" t="s">
        <v>211</v>
      </c>
      <c r="B52" s="19">
        <v>3.0700000000000003</v>
      </c>
      <c r="C52" s="140">
        <v>2.0399999999999996</v>
      </c>
      <c r="D52" s="247">
        <f t="shared" si="26"/>
        <v>1.4087156826305815E-3</v>
      </c>
      <c r="E52" s="215">
        <f t="shared" si="27"/>
        <v>3.289579772309478E-3</v>
      </c>
      <c r="F52" s="52">
        <f t="shared" si="37"/>
        <v>-0.33550488599348555</v>
      </c>
      <c r="H52" s="19">
        <v>2.37</v>
      </c>
      <c r="I52" s="140">
        <v>1.5369999999999999</v>
      </c>
      <c r="J52" s="247">
        <f t="shared" si="28"/>
        <v>3.778349578642282E-3</v>
      </c>
      <c r="K52" s="215">
        <f t="shared" si="29"/>
        <v>7.7889829220088172E-3</v>
      </c>
      <c r="L52" s="52">
        <f t="shared" si="41"/>
        <v>-0.35147679324894521</v>
      </c>
      <c r="N52" s="27">
        <f t="shared" ref="N52" si="51">(H52/B52)*10</f>
        <v>7.7198697068403908</v>
      </c>
      <c r="O52" s="152">
        <f t="shared" ref="O52" si="52">(I52/C52)*10</f>
        <v>7.5343137254901968</v>
      </c>
      <c r="P52" s="52">
        <f t="shared" ref="P52" si="53">(O52-N52)/N52</f>
        <v>-2.4036154546206553E-2</v>
      </c>
    </row>
    <row r="53" spans="1:16" ht="20.100000000000001" customHeight="1">
      <c r="A53" s="38" t="s">
        <v>229</v>
      </c>
      <c r="B53" s="19">
        <v>0.5</v>
      </c>
      <c r="C53" s="140">
        <v>1.04</v>
      </c>
      <c r="D53" s="247">
        <f t="shared" si="26"/>
        <v>2.2943252160107186E-4</v>
      </c>
      <c r="E53" s="215">
        <f t="shared" si="27"/>
        <v>1.6770406682362047E-3</v>
      </c>
      <c r="F53" s="52">
        <f t="shared" si="37"/>
        <v>1.08</v>
      </c>
      <c r="H53" s="19">
        <v>0.40600000000000003</v>
      </c>
      <c r="I53" s="140">
        <v>0.90400000000000003</v>
      </c>
      <c r="J53" s="247">
        <f t="shared" si="28"/>
        <v>6.4726157338766514E-4</v>
      </c>
      <c r="K53" s="215">
        <f t="shared" si="29"/>
        <v>4.58115846551462E-3</v>
      </c>
      <c r="L53" s="52">
        <f t="shared" si="41"/>
        <v>1.2266009852216748</v>
      </c>
      <c r="N53" s="27">
        <f t="shared" ref="N53" si="54">(H53/B53)*10</f>
        <v>8.120000000000001</v>
      </c>
      <c r="O53" s="152">
        <f t="shared" ref="O53" si="55">(I53/C53)*10</f>
        <v>8.6923076923076934</v>
      </c>
      <c r="P53" s="52">
        <f t="shared" ref="P53" si="56">(O53-N53)/N53</f>
        <v>7.0481242895036003E-2</v>
      </c>
    </row>
    <row r="54" spans="1:16" ht="20.100000000000001" customHeight="1">
      <c r="A54" s="38" t="s">
        <v>199</v>
      </c>
      <c r="B54" s="19">
        <v>1.7400000000000002</v>
      </c>
      <c r="C54" s="140">
        <v>0.72</v>
      </c>
      <c r="D54" s="247">
        <f t="shared" si="26"/>
        <v>7.9842517517173016E-4</v>
      </c>
      <c r="E54" s="215">
        <f t="shared" si="27"/>
        <v>1.1610281549327571E-3</v>
      </c>
      <c r="F54" s="52">
        <f t="shared" si="37"/>
        <v>-0.5862068965517242</v>
      </c>
      <c r="H54" s="19">
        <v>1.627</v>
      </c>
      <c r="I54" s="140">
        <v>0.84899999999999998</v>
      </c>
      <c r="J54" s="247">
        <f t="shared" si="28"/>
        <v>2.5938290145362838E-3</v>
      </c>
      <c r="K54" s="215">
        <f t="shared" si="29"/>
        <v>4.3024375411746816E-3</v>
      </c>
      <c r="L54" s="52">
        <f t="shared" si="35"/>
        <v>-0.47818070067609098</v>
      </c>
      <c r="N54" s="27">
        <f t="shared" ref="N54" si="57">(H54/B54)*10</f>
        <v>9.3505747126436773</v>
      </c>
      <c r="O54" s="152">
        <f t="shared" ref="O54" si="58">(I54/C54)*10</f>
        <v>11.791666666666668</v>
      </c>
      <c r="P54" s="52">
        <f t="shared" ref="P54" si="59">(O54-N54)/N54</f>
        <v>0.26106330669944705</v>
      </c>
    </row>
    <row r="55" spans="1:16" ht="20.100000000000001" customHeight="1" thickBot="1">
      <c r="A55" s="8" t="s">
        <v>17</v>
      </c>
      <c r="B55" s="19">
        <f>B56-SUM(B39:B54)</f>
        <v>48.950000000000728</v>
      </c>
      <c r="C55" s="140">
        <f>C56-SUM(C39:C54)</f>
        <v>2.1500000000000909</v>
      </c>
      <c r="D55" s="247">
        <f t="shared" si="26"/>
        <v>2.246144386474527E-2</v>
      </c>
      <c r="E55" s="215">
        <f t="shared" si="27"/>
        <v>3.4669590737576852E-3</v>
      </c>
      <c r="F55" s="52">
        <f t="shared" ref="F55" si="60">(C55-B55)/B55</f>
        <v>-0.95607763023493242</v>
      </c>
      <c r="H55" s="19">
        <f>H56-SUM(H39:H54)</f>
        <v>23.20799999999997</v>
      </c>
      <c r="I55" s="140">
        <f>I56-SUM(I39:I54)</f>
        <v>1.2470000000000141</v>
      </c>
      <c r="J55" s="247">
        <f t="shared" si="28"/>
        <v>3.6999129544780573E-2</v>
      </c>
      <c r="K55" s="215">
        <f t="shared" si="29"/>
        <v>6.319363502761942E-3</v>
      </c>
      <c r="L55" s="52">
        <f t="shared" ref="L55" si="61">(I55-H55)/H55</f>
        <v>-0.94626852809376005</v>
      </c>
      <c r="N55" s="27">
        <f t="shared" si="38"/>
        <v>4.7411644535239272</v>
      </c>
      <c r="O55" s="152">
        <f t="shared" si="39"/>
        <v>5.7999999999998195</v>
      </c>
      <c r="P55" s="52">
        <f t="shared" si="40"/>
        <v>0.22332816270249814</v>
      </c>
    </row>
    <row r="56" spans="1:16" ht="26.25" customHeight="1" thickBot="1">
      <c r="A56" s="12" t="s">
        <v>18</v>
      </c>
      <c r="B56" s="12">
        <v>2179.2900000000004</v>
      </c>
      <c r="C56" s="424">
        <v>620.14</v>
      </c>
      <c r="D56" s="253">
        <f>SUM(D39:D55)</f>
        <v>1.0000000000000002</v>
      </c>
      <c r="E56" s="254">
        <f>SUM(E39:E55)</f>
        <v>1.0000000000000002</v>
      </c>
      <c r="F56" s="57">
        <f t="shared" si="32"/>
        <v>-0.7154394321086226</v>
      </c>
      <c r="G56" s="1"/>
      <c r="H56" s="17">
        <v>627.25799999999992</v>
      </c>
      <c r="I56" s="145">
        <v>197.33</v>
      </c>
      <c r="J56" s="253">
        <f>SUM(J39:J55)</f>
        <v>1.0000000000000004</v>
      </c>
      <c r="K56" s="254">
        <f>SUM(K39:K55)</f>
        <v>0.99999999999999967</v>
      </c>
      <c r="L56" s="57">
        <f t="shared" si="33"/>
        <v>-0.68540855596899508</v>
      </c>
      <c r="M56" s="1"/>
      <c r="N56" s="29">
        <f t="shared" si="30"/>
        <v>2.8782676926889024</v>
      </c>
      <c r="O56" s="146">
        <f t="shared" si="31"/>
        <v>3.1820234140677917</v>
      </c>
      <c r="P56" s="57">
        <f t="shared" si="8"/>
        <v>0.10553421495521777</v>
      </c>
    </row>
    <row r="58" spans="1:16" ht="15.75" thickBot="1"/>
    <row r="59" spans="1:16">
      <c r="A59" s="484" t="s">
        <v>15</v>
      </c>
      <c r="B59" s="472" t="s">
        <v>1</v>
      </c>
      <c r="C59" s="470"/>
      <c r="D59" s="472" t="s">
        <v>102</v>
      </c>
      <c r="E59" s="470"/>
      <c r="F59" s="130" t="s">
        <v>0</v>
      </c>
      <c r="H59" s="482" t="s">
        <v>19</v>
      </c>
      <c r="I59" s="483"/>
      <c r="J59" s="472" t="s">
        <v>102</v>
      </c>
      <c r="K59" s="473"/>
      <c r="L59" s="130" t="s">
        <v>0</v>
      </c>
      <c r="N59" s="480" t="s">
        <v>22</v>
      </c>
      <c r="O59" s="470"/>
      <c r="P59" s="130" t="s">
        <v>0</v>
      </c>
    </row>
    <row r="60" spans="1:16">
      <c r="A60" s="485"/>
      <c r="B60" s="475" t="str">
        <f>B5</f>
        <v>jan-mar</v>
      </c>
      <c r="C60" s="477"/>
      <c r="D60" s="475" t="str">
        <f>B5</f>
        <v>jan-mar</v>
      </c>
      <c r="E60" s="477"/>
      <c r="F60" s="131" t="str">
        <f>F37</f>
        <v>2026/2025</v>
      </c>
      <c r="H60" s="478" t="str">
        <f>B5</f>
        <v>jan-mar</v>
      </c>
      <c r="I60" s="477"/>
      <c r="J60" s="475" t="str">
        <f>B5</f>
        <v>jan-mar</v>
      </c>
      <c r="K60" s="476"/>
      <c r="L60" s="131" t="str">
        <f>L37</f>
        <v>2026/2025</v>
      </c>
      <c r="N60" s="478" t="str">
        <f>B5</f>
        <v>jan-mar</v>
      </c>
      <c r="O60" s="476"/>
      <c r="P60" s="131" t="str">
        <f>P37</f>
        <v>2026/2025</v>
      </c>
    </row>
    <row r="61" spans="1:16" ht="19.5" customHeight="1" thickBot="1">
      <c r="A61" s="486"/>
      <c r="B61" s="99">
        <f>B6</f>
        <v>2025</v>
      </c>
      <c r="C61" s="134">
        <f>C6</f>
        <v>2026</v>
      </c>
      <c r="D61" s="99">
        <f>B6</f>
        <v>2025</v>
      </c>
      <c r="E61" s="134">
        <f>C6</f>
        <v>2026</v>
      </c>
      <c r="F61" s="132" t="s">
        <v>1</v>
      </c>
      <c r="H61" s="25">
        <f>B6</f>
        <v>2025</v>
      </c>
      <c r="I61" s="134">
        <f>C6</f>
        <v>2026</v>
      </c>
      <c r="J61" s="99">
        <f>B6</f>
        <v>2025</v>
      </c>
      <c r="K61" s="134">
        <f>C6</f>
        <v>2026</v>
      </c>
      <c r="L61" s="259">
        <v>1000</v>
      </c>
      <c r="N61" s="25">
        <f>B6</f>
        <v>2025</v>
      </c>
      <c r="O61" s="134">
        <f>C6</f>
        <v>2026</v>
      </c>
      <c r="P61" s="132"/>
    </row>
    <row r="62" spans="1:16" ht="20.100000000000001" customHeight="1">
      <c r="A62" s="38" t="s">
        <v>189</v>
      </c>
      <c r="B62" s="111">
        <v>136.95000000000002</v>
      </c>
      <c r="C62" s="412">
        <v>1173.96</v>
      </c>
      <c r="D62" s="247">
        <f t="shared" ref="D62:D83" si="62">B62/$B$84</f>
        <v>5.7405497849651654E-2</v>
      </c>
      <c r="E62" s="246">
        <f t="shared" ref="E62:E83" si="63">C62/$C$84</f>
        <v>0.31113938141051128</v>
      </c>
      <c r="F62" s="52">
        <f t="shared" ref="F62:F83" si="64">(C62-B62)/B62</f>
        <v>7.5721796276013134</v>
      </c>
      <c r="H62" s="19">
        <v>264.70000000000005</v>
      </c>
      <c r="I62" s="147">
        <v>597.01600000000008</v>
      </c>
      <c r="J62" s="245">
        <f t="shared" ref="J62:J84" si="65">H62/$H$84</f>
        <v>0.14217439271070223</v>
      </c>
      <c r="K62" s="246">
        <f t="shared" ref="K62:K84" si="66">I62/$I$84</f>
        <v>0.2653673350010578</v>
      </c>
      <c r="L62" s="52">
        <f t="shared" ref="L62:L82" si="67">(I62-H62)/H62</f>
        <v>1.2554438987533054</v>
      </c>
      <c r="N62" s="40">
        <f t="shared" ref="N62" si="68">(H62/B62)*10</f>
        <v>19.328221978824388</v>
      </c>
      <c r="O62" s="143">
        <f t="shared" ref="O62" si="69">(I62/C62)*10</f>
        <v>5.0854884323145599</v>
      </c>
      <c r="P62" s="52">
        <f t="shared" ref="P62" si="70">(O62-N62)/N62</f>
        <v>-0.73688793320533474</v>
      </c>
    </row>
    <row r="63" spans="1:16" ht="20.100000000000001" customHeight="1">
      <c r="A63" s="38" t="s">
        <v>183</v>
      </c>
      <c r="B63" s="8">
        <v>464.3</v>
      </c>
      <c r="C63" s="413">
        <v>758.2299999999999</v>
      </c>
      <c r="D63" s="247">
        <f t="shared" si="62"/>
        <v>0.19462119497329874</v>
      </c>
      <c r="E63" s="215">
        <f t="shared" si="63"/>
        <v>0.20095677294532346</v>
      </c>
      <c r="F63" s="52">
        <f t="shared" si="64"/>
        <v>0.63306052121473166</v>
      </c>
      <c r="H63" s="19">
        <v>297.86899999999997</v>
      </c>
      <c r="I63" s="140">
        <v>457.80200000000002</v>
      </c>
      <c r="J63" s="214">
        <f t="shared" si="65"/>
        <v>0.15998996668811544</v>
      </c>
      <c r="K63" s="215">
        <f t="shared" si="66"/>
        <v>0.20348817569069214</v>
      </c>
      <c r="L63" s="52">
        <f t="shared" si="67"/>
        <v>0.53692394979000857</v>
      </c>
      <c r="N63" s="40">
        <f t="shared" ref="N63:N64" si="71">(H63/B63)*10</f>
        <v>6.4154426017660988</v>
      </c>
      <c r="O63" s="143">
        <f t="shared" ref="O63:O64" si="72">(I63/C63)*10</f>
        <v>6.0377721799453994</v>
      </c>
      <c r="P63" s="52">
        <f t="shared" si="8"/>
        <v>-5.8868958116269486E-2</v>
      </c>
    </row>
    <row r="64" spans="1:16" ht="20.100000000000001" customHeight="1">
      <c r="A64" s="38" t="s">
        <v>181</v>
      </c>
      <c r="B64" s="8">
        <v>198.1</v>
      </c>
      <c r="C64" s="413">
        <v>122.83</v>
      </c>
      <c r="D64" s="247">
        <f t="shared" si="62"/>
        <v>8.3037817626987892E-2</v>
      </c>
      <c r="E64" s="215">
        <f t="shared" si="63"/>
        <v>3.2554133206116991E-2</v>
      </c>
      <c r="F64" s="52">
        <f t="shared" si="64"/>
        <v>-0.37995961635537606</v>
      </c>
      <c r="H64" s="19">
        <v>298.27400000000006</v>
      </c>
      <c r="I64" s="140">
        <v>215.48299999999998</v>
      </c>
      <c r="J64" s="214">
        <f t="shared" si="65"/>
        <v>0.16020749834299963</v>
      </c>
      <c r="K64" s="215">
        <f t="shared" si="66"/>
        <v>9.5779927921584893E-2</v>
      </c>
      <c r="L64" s="52">
        <f t="shared" si="67"/>
        <v>-0.2775669350999419</v>
      </c>
      <c r="N64" s="40">
        <f t="shared" si="71"/>
        <v>15.056739020696622</v>
      </c>
      <c r="O64" s="143">
        <f t="shared" si="72"/>
        <v>17.543189774485061</v>
      </c>
      <c r="P64" s="52">
        <f t="shared" si="8"/>
        <v>0.16513872959945877</v>
      </c>
    </row>
    <row r="65" spans="1:16" ht="20.100000000000001" customHeight="1">
      <c r="A65" s="38" t="s">
        <v>195</v>
      </c>
      <c r="B65" s="8">
        <v>45.26</v>
      </c>
      <c r="C65" s="413">
        <v>31.58</v>
      </c>
      <c r="D65" s="247">
        <f t="shared" si="62"/>
        <v>1.8971689176160888E-2</v>
      </c>
      <c r="E65" s="215">
        <f t="shared" si="63"/>
        <v>8.3697755161538257E-3</v>
      </c>
      <c r="F65" s="52">
        <f t="shared" si="64"/>
        <v>-0.30225364560318163</v>
      </c>
      <c r="H65" s="19">
        <v>241.53499999999997</v>
      </c>
      <c r="I65" s="140">
        <v>183.43100000000001</v>
      </c>
      <c r="J65" s="214">
        <f t="shared" si="65"/>
        <v>0.12973211916652608</v>
      </c>
      <c r="K65" s="215">
        <f t="shared" si="66"/>
        <v>8.1533150914848238E-2</v>
      </c>
      <c r="L65" s="52">
        <f t="shared" si="67"/>
        <v>-0.24056140931956016</v>
      </c>
      <c r="N65" s="40">
        <f t="shared" ref="N65:N67" si="73">(H65/B65)*10</f>
        <v>53.366106937693317</v>
      </c>
      <c r="O65" s="143">
        <f t="shared" ref="O65:O67" si="74">(I65/C65)*10</f>
        <v>58.084547181760612</v>
      </c>
      <c r="P65" s="52">
        <f t="shared" ref="P65:P67" si="75">(O65-N65)/N65</f>
        <v>8.8416422235487957E-2</v>
      </c>
    </row>
    <row r="66" spans="1:16" ht="20.100000000000001" customHeight="1">
      <c r="A66" s="38" t="s">
        <v>197</v>
      </c>
      <c r="B66" s="8">
        <v>87.179999999999993</v>
      </c>
      <c r="C66" s="413">
        <v>264.55999999999995</v>
      </c>
      <c r="D66" s="247">
        <f t="shared" si="62"/>
        <v>3.6543346495309458E-2</v>
      </c>
      <c r="E66" s="215">
        <f t="shared" si="63"/>
        <v>7.01174100871962E-2</v>
      </c>
      <c r="F66" s="52">
        <f>(C65-B65)/B65</f>
        <v>-0.30225364560318163</v>
      </c>
      <c r="H66" s="19">
        <v>41.344999999999999</v>
      </c>
      <c r="I66" s="140">
        <v>125.03099999999999</v>
      </c>
      <c r="J66" s="214">
        <f t="shared" si="65"/>
        <v>2.2207027830086826E-2</v>
      </c>
      <c r="K66" s="215">
        <f t="shared" si="66"/>
        <v>5.5574964929779529E-2</v>
      </c>
      <c r="L66" s="52">
        <f t="shared" si="67"/>
        <v>2.0240899746039425</v>
      </c>
      <c r="N66" s="40">
        <f t="shared" ref="N66" si="76">(H66/B66)*10</f>
        <v>4.7424868089011243</v>
      </c>
      <c r="O66" s="143">
        <f t="shared" ref="O66" si="77">(I66/C66)*10</f>
        <v>4.7259978832778957</v>
      </c>
      <c r="P66" s="52">
        <f t="shared" ref="P66" si="78">(O66-N66)/N66</f>
        <v>-3.4768521848665291E-3</v>
      </c>
    </row>
    <row r="67" spans="1:16" ht="20.100000000000001" customHeight="1">
      <c r="A67" s="38" t="s">
        <v>180</v>
      </c>
      <c r="B67" s="8">
        <v>364.34</v>
      </c>
      <c r="C67" s="413">
        <v>175.85</v>
      </c>
      <c r="D67" s="247">
        <f t="shared" si="62"/>
        <v>0.15272084035445113</v>
      </c>
      <c r="E67" s="215">
        <f t="shared" si="63"/>
        <v>4.6606238901698877E-2</v>
      </c>
      <c r="F67" s="52">
        <f t="shared" si="64"/>
        <v>-0.51734643464895425</v>
      </c>
      <c r="H67" s="19">
        <v>220.93100000000001</v>
      </c>
      <c r="I67" s="140">
        <v>117.75600000000001</v>
      </c>
      <c r="J67" s="214">
        <f t="shared" si="65"/>
        <v>0.11866539764249397</v>
      </c>
      <c r="K67" s="215">
        <f t="shared" si="66"/>
        <v>5.2341303918797093E-2</v>
      </c>
      <c r="L67" s="52">
        <f t="shared" si="67"/>
        <v>-0.46700100936491479</v>
      </c>
      <c r="N67" s="40">
        <f t="shared" si="73"/>
        <v>6.063868913652084</v>
      </c>
      <c r="O67" s="143">
        <f t="shared" si="74"/>
        <v>6.6963889678703445</v>
      </c>
      <c r="P67" s="52">
        <f t="shared" si="75"/>
        <v>0.10430965168033504</v>
      </c>
    </row>
    <row r="68" spans="1:16" ht="20.100000000000001" customHeight="1">
      <c r="A68" s="38" t="s">
        <v>182</v>
      </c>
      <c r="B68" s="8">
        <v>87.399999999999991</v>
      </c>
      <c r="C68" s="413">
        <v>250.44000000000003</v>
      </c>
      <c r="D68" s="247">
        <f t="shared" si="62"/>
        <v>3.6635564162537812E-2</v>
      </c>
      <c r="E68" s="215">
        <f t="shared" si="63"/>
        <v>6.637512920410274E-2</v>
      </c>
      <c r="F68" s="52">
        <f t="shared" si="64"/>
        <v>1.8654462242562933</v>
      </c>
      <c r="H68" s="19">
        <v>50.264999999999993</v>
      </c>
      <c r="I68" s="140">
        <v>95.617999999999995</v>
      </c>
      <c r="J68" s="214">
        <f t="shared" si="65"/>
        <v>2.6998095389510562E-2</v>
      </c>
      <c r="K68" s="215">
        <f t="shared" si="66"/>
        <v>4.2501195676717445E-2</v>
      </c>
      <c r="L68" s="52">
        <f t="shared" si="67"/>
        <v>0.90227792698696918</v>
      </c>
      <c r="N68" s="40">
        <f t="shared" ref="N68:N69" si="79">(H68/B68)*10</f>
        <v>5.751144164759725</v>
      </c>
      <c r="O68" s="143">
        <f t="shared" ref="O68:O69" si="80">(I68/C68)*10</f>
        <v>3.8180003194377887</v>
      </c>
      <c r="P68" s="52">
        <f t="shared" ref="P68:P69" si="81">(O68-N68)/N68</f>
        <v>-0.33613204432733956</v>
      </c>
    </row>
    <row r="69" spans="1:16" ht="20.100000000000001" customHeight="1">
      <c r="A69" s="38" t="s">
        <v>184</v>
      </c>
      <c r="B69" s="8">
        <v>197.80999999999997</v>
      </c>
      <c r="C69" s="413">
        <v>195.12999999999997</v>
      </c>
      <c r="D69" s="247">
        <f t="shared" si="62"/>
        <v>8.2916257974732316E-2</v>
      </c>
      <c r="E69" s="215">
        <f t="shared" si="63"/>
        <v>5.1716095518274094E-2</v>
      </c>
      <c r="F69" s="52">
        <f t="shared" si="64"/>
        <v>-1.3548354481573262E-2</v>
      </c>
      <c r="H69" s="19">
        <v>91.425000000000011</v>
      </c>
      <c r="I69" s="140">
        <v>77.712999999999994</v>
      </c>
      <c r="J69" s="214">
        <f t="shared" si="65"/>
        <v>4.9105756908107111E-2</v>
      </c>
      <c r="K69" s="215">
        <f t="shared" si="66"/>
        <v>3.4542611429069239E-2</v>
      </c>
      <c r="L69" s="52">
        <f t="shared" si="67"/>
        <v>-0.1499808586272903</v>
      </c>
      <c r="N69" s="40">
        <f t="shared" si="79"/>
        <v>4.6218593599919124</v>
      </c>
      <c r="O69" s="143">
        <f t="shared" si="80"/>
        <v>3.9826269666376266</v>
      </c>
      <c r="P69" s="52">
        <f t="shared" si="81"/>
        <v>-0.13830632729495351</v>
      </c>
    </row>
    <row r="70" spans="1:16" ht="20.100000000000001" customHeight="1">
      <c r="A70" s="38" t="s">
        <v>190</v>
      </c>
      <c r="B70" s="8">
        <v>72.34999999999998</v>
      </c>
      <c r="C70" s="413">
        <v>75.5</v>
      </c>
      <c r="D70" s="247">
        <f t="shared" si="62"/>
        <v>3.0327037381688907E-2</v>
      </c>
      <c r="E70" s="215">
        <f t="shared" si="63"/>
        <v>2.0010071294161304E-2</v>
      </c>
      <c r="F70" s="52">
        <f t="shared" si="64"/>
        <v>4.353835521769206E-2</v>
      </c>
      <c r="H70" s="19">
        <v>59.733999999999988</v>
      </c>
      <c r="I70" s="140">
        <v>55.256999999999998</v>
      </c>
      <c r="J70" s="214">
        <f t="shared" si="65"/>
        <v>3.2084039192221699E-2</v>
      </c>
      <c r="K70" s="215">
        <f t="shared" si="66"/>
        <v>2.4561155530427072E-2</v>
      </c>
      <c r="L70" s="52">
        <f t="shared" si="67"/>
        <v>-7.4948940302005398E-2</v>
      </c>
      <c r="N70" s="40">
        <f t="shared" ref="N70:N71" si="82">(H70/B70)*10</f>
        <v>8.2562543192812718</v>
      </c>
      <c r="O70" s="143">
        <f t="shared" ref="O70:O71" si="83">(I70/C70)*10</f>
        <v>7.3188079470198675</v>
      </c>
      <c r="P70" s="52">
        <f t="shared" ref="P70:P71" si="84">(O70-N70)/N70</f>
        <v>-0.11354378583907423</v>
      </c>
    </row>
    <row r="71" spans="1:16" ht="20.100000000000001" customHeight="1">
      <c r="A71" s="38" t="s">
        <v>194</v>
      </c>
      <c r="B71" s="8">
        <v>147.04999999999995</v>
      </c>
      <c r="C71" s="413">
        <v>74.419999999999987</v>
      </c>
      <c r="D71" s="247">
        <f t="shared" si="62"/>
        <v>6.163912711786252E-2</v>
      </c>
      <c r="E71" s="215">
        <f t="shared" si="63"/>
        <v>1.9723834512734885E-2</v>
      </c>
      <c r="F71" s="52">
        <f t="shared" si="64"/>
        <v>-0.49391363481808903</v>
      </c>
      <c r="H71" s="19">
        <v>86.71</v>
      </c>
      <c r="I71" s="140">
        <v>51.980000000000004</v>
      </c>
      <c r="J71" s="214">
        <f t="shared" si="65"/>
        <v>4.6573258753097806E-2</v>
      </c>
      <c r="K71" s="215">
        <f t="shared" si="66"/>
        <v>2.3104563484655328E-2</v>
      </c>
      <c r="L71" s="52">
        <f t="shared" si="67"/>
        <v>-0.40053050397877976</v>
      </c>
      <c r="N71" s="40">
        <f t="shared" si="82"/>
        <v>5.8966337980278825</v>
      </c>
      <c r="O71" s="143">
        <f t="shared" si="83"/>
        <v>6.9846815372211788</v>
      </c>
      <c r="P71" s="52">
        <f t="shared" si="84"/>
        <v>0.18452014767428693</v>
      </c>
    </row>
    <row r="72" spans="1:16" ht="20.100000000000001" customHeight="1">
      <c r="A72" s="38" t="s">
        <v>219</v>
      </c>
      <c r="B72" s="8"/>
      <c r="C72" s="413">
        <v>1.19</v>
      </c>
      <c r="D72" s="247">
        <f t="shared" si="62"/>
        <v>0</v>
      </c>
      <c r="E72" s="215">
        <f t="shared" si="63"/>
        <v>3.1539052768280725E-4</v>
      </c>
      <c r="F72" s="52"/>
      <c r="H72" s="19"/>
      <c r="I72" s="140">
        <v>39.045000000000002</v>
      </c>
      <c r="J72" s="214">
        <f t="shared" si="65"/>
        <v>0</v>
      </c>
      <c r="K72" s="215">
        <f t="shared" si="66"/>
        <v>1.7355091982654235E-2</v>
      </c>
      <c r="L72" s="52"/>
      <c r="N72" s="40"/>
      <c r="O72" s="143">
        <f t="shared" ref="O72" si="85">(I72/C72)*10</f>
        <v>328.10924369747903</v>
      </c>
      <c r="P72" s="52"/>
    </row>
    <row r="73" spans="1:16" ht="20.100000000000001" customHeight="1">
      <c r="A73" s="38" t="s">
        <v>243</v>
      </c>
      <c r="B73" s="8">
        <v>5.38</v>
      </c>
      <c r="C73" s="413">
        <v>7.1800000000000006</v>
      </c>
      <c r="D73" s="247">
        <f t="shared" si="62"/>
        <v>2.2551411349479799E-3</v>
      </c>
      <c r="E73" s="215">
        <f t="shared" si="63"/>
        <v>1.9029445283718963E-3</v>
      </c>
      <c r="F73" s="52">
        <f t="shared" si="64"/>
        <v>0.33457249070631984</v>
      </c>
      <c r="H73" s="19">
        <v>24.012999999999998</v>
      </c>
      <c r="I73" s="140">
        <v>29.4</v>
      </c>
      <c r="J73" s="214">
        <f t="shared" si="65"/>
        <v>1.2897747231439714E-2</v>
      </c>
      <c r="K73" s="215">
        <f t="shared" si="66"/>
        <v>1.3067990889743489E-2</v>
      </c>
      <c r="L73" s="52">
        <f t="shared" si="67"/>
        <v>0.22433681755715656</v>
      </c>
      <c r="N73" s="40">
        <f t="shared" ref="N73:N82" si="86">(H73/B73)*10</f>
        <v>44.633828996282531</v>
      </c>
      <c r="O73" s="143">
        <f t="shared" ref="O73:O82" si="87">(I73/C73)*10</f>
        <v>40.947075208913645</v>
      </c>
      <c r="P73" s="52">
        <f t="shared" ref="P73:P82" si="88">(O73-N73)/N73</f>
        <v>-8.259998907277144E-2</v>
      </c>
    </row>
    <row r="74" spans="1:16" ht="20.100000000000001" customHeight="1">
      <c r="A74" s="38" t="s">
        <v>216</v>
      </c>
      <c r="B74" s="8">
        <v>9.26</v>
      </c>
      <c r="C74" s="413">
        <v>77.72999999999999</v>
      </c>
      <c r="D74" s="247">
        <f t="shared" si="62"/>
        <v>3.8815254478844416E-3</v>
      </c>
      <c r="E74" s="215">
        <f t="shared" si="63"/>
        <v>2.0601097240995469E-2</v>
      </c>
      <c r="F74" s="52">
        <f t="shared" si="64"/>
        <v>7.394168466522677</v>
      </c>
      <c r="H74" s="19">
        <v>4.4559999999999995</v>
      </c>
      <c r="I74" s="140">
        <v>24.753</v>
      </c>
      <c r="J74" s="214">
        <f t="shared" si="65"/>
        <v>2.3933853189228903E-3</v>
      </c>
      <c r="K74" s="215">
        <f t="shared" si="66"/>
        <v>1.1002448248089136E-2</v>
      </c>
      <c r="L74" s="52">
        <f t="shared" si="67"/>
        <v>4.5549820466786359</v>
      </c>
      <c r="N74" s="40">
        <f t="shared" si="86"/>
        <v>4.8120950323974077</v>
      </c>
      <c r="O74" s="143">
        <f t="shared" si="87"/>
        <v>3.1844847549208803</v>
      </c>
      <c r="P74" s="52">
        <f t="shared" si="88"/>
        <v>-0.33823319500522092</v>
      </c>
    </row>
    <row r="75" spans="1:16" ht="20.100000000000001" customHeight="1">
      <c r="A75" s="38" t="s">
        <v>201</v>
      </c>
      <c r="B75" s="8">
        <v>114.57999999999998</v>
      </c>
      <c r="C75" s="413">
        <v>100.15</v>
      </c>
      <c r="D75" s="247">
        <f t="shared" si="62"/>
        <v>4.8028637777386529E-2</v>
      </c>
      <c r="E75" s="215">
        <f t="shared" si="63"/>
        <v>2.6543160796162313E-2</v>
      </c>
      <c r="F75" s="52">
        <f t="shared" si="64"/>
        <v>-0.12593820911153761</v>
      </c>
      <c r="H75" s="19">
        <v>35.461999999999996</v>
      </c>
      <c r="I75" s="140">
        <v>23.038999999999998</v>
      </c>
      <c r="J75" s="214">
        <f t="shared" si="65"/>
        <v>1.9047179124695585E-2</v>
      </c>
      <c r="K75" s="215">
        <f t="shared" si="66"/>
        <v>1.0240593269006811E-2</v>
      </c>
      <c r="L75" s="52">
        <f t="shared" si="67"/>
        <v>-0.350318650950313</v>
      </c>
      <c r="N75" s="40">
        <f t="shared" si="86"/>
        <v>3.0949554896142435</v>
      </c>
      <c r="O75" s="143">
        <f t="shared" si="87"/>
        <v>2.3004493260109831</v>
      </c>
      <c r="P75" s="52">
        <f t="shared" si="88"/>
        <v>-0.2567100451910822</v>
      </c>
    </row>
    <row r="76" spans="1:16" ht="20.100000000000001" customHeight="1">
      <c r="A76" s="38" t="s">
        <v>244</v>
      </c>
      <c r="B76" s="8"/>
      <c r="C76" s="413">
        <v>45</v>
      </c>
      <c r="D76" s="247">
        <f t="shared" si="62"/>
        <v>0</v>
      </c>
      <c r="E76" s="215">
        <f t="shared" si="63"/>
        <v>1.1926532559433888E-2</v>
      </c>
      <c r="F76" s="52"/>
      <c r="H76" s="19"/>
      <c r="I76" s="140">
        <v>19.242999999999999</v>
      </c>
      <c r="J76" s="214">
        <f t="shared" si="65"/>
        <v>0</v>
      </c>
      <c r="K76" s="215">
        <f t="shared" si="66"/>
        <v>8.5533111799773447E-3</v>
      </c>
      <c r="L76" s="52"/>
      <c r="N76" s="40"/>
      <c r="O76" s="143">
        <f t="shared" si="87"/>
        <v>4.2762222222222217</v>
      </c>
      <c r="P76" s="52"/>
    </row>
    <row r="77" spans="1:16" ht="20.100000000000001" customHeight="1">
      <c r="A77" s="38" t="s">
        <v>205</v>
      </c>
      <c r="B77" s="8">
        <v>86.07</v>
      </c>
      <c r="C77" s="413">
        <v>77.88000000000001</v>
      </c>
      <c r="D77" s="247">
        <f t="shared" si="62"/>
        <v>3.6078066447020933E-2</v>
      </c>
      <c r="E77" s="215">
        <f t="shared" si="63"/>
        <v>2.0640852349526919E-2</v>
      </c>
      <c r="F77" s="52">
        <f t="shared" si="64"/>
        <v>-9.5155106308818224E-2</v>
      </c>
      <c r="H77" s="19">
        <v>18.299999999999997</v>
      </c>
      <c r="I77" s="140">
        <v>18.948</v>
      </c>
      <c r="J77" s="214">
        <f t="shared" si="65"/>
        <v>9.8292081095800905E-3</v>
      </c>
      <c r="K77" s="215">
        <f t="shared" si="66"/>
        <v>8.4221867815938659E-3</v>
      </c>
      <c r="L77" s="52">
        <f t="shared" si="67"/>
        <v>3.5409836065573956E-2</v>
      </c>
      <c r="N77" s="40">
        <f t="shared" si="86"/>
        <v>2.1261763680724992</v>
      </c>
      <c r="O77" s="143">
        <f t="shared" si="87"/>
        <v>2.4329738058551613</v>
      </c>
      <c r="P77" s="52">
        <f t="shared" si="88"/>
        <v>0.14429538508171436</v>
      </c>
    </row>
    <row r="78" spans="1:16" ht="20.100000000000001" customHeight="1">
      <c r="A78" s="38" t="s">
        <v>245</v>
      </c>
      <c r="B78" s="8"/>
      <c r="C78" s="413">
        <v>78.12</v>
      </c>
      <c r="D78" s="247">
        <f t="shared" si="62"/>
        <v>0</v>
      </c>
      <c r="E78" s="215">
        <f t="shared" si="63"/>
        <v>2.0704460523177232E-2</v>
      </c>
      <c r="F78" s="52"/>
      <c r="H78" s="19"/>
      <c r="I78" s="140">
        <v>18.748999999999999</v>
      </c>
      <c r="J78" s="214">
        <f t="shared" si="65"/>
        <v>0</v>
      </c>
      <c r="K78" s="215">
        <f t="shared" si="66"/>
        <v>8.3337333738707706E-3</v>
      </c>
      <c r="L78" s="52"/>
      <c r="N78" s="40"/>
      <c r="O78" s="143">
        <f t="shared" si="87"/>
        <v>2.4000256016385046</v>
      </c>
      <c r="P78" s="52"/>
    </row>
    <row r="79" spans="1:16" ht="20.100000000000001" customHeight="1">
      <c r="A79" s="38" t="s">
        <v>200</v>
      </c>
      <c r="B79" s="8">
        <v>50.099999999999994</v>
      </c>
      <c r="C79" s="413">
        <v>47.790000000000006</v>
      </c>
      <c r="D79" s="247">
        <f t="shared" si="62"/>
        <v>2.1000477855184718E-2</v>
      </c>
      <c r="E79" s="215">
        <f t="shared" si="63"/>
        <v>1.2665977578118793E-2</v>
      </c>
      <c r="F79" s="52">
        <f t="shared" si="64"/>
        <v>-4.6107784431137493E-2</v>
      </c>
      <c r="H79" s="19">
        <v>14.744</v>
      </c>
      <c r="I79" s="140">
        <v>13.991999999999999</v>
      </c>
      <c r="J79" s="214">
        <f t="shared" si="65"/>
        <v>7.9192264681775346E-3</v>
      </c>
      <c r="K79" s="215">
        <f t="shared" si="66"/>
        <v>6.2192968887513911E-3</v>
      </c>
      <c r="L79" s="52">
        <f t="shared" si="67"/>
        <v>-5.1003798155181815E-2</v>
      </c>
      <c r="N79" s="40">
        <f t="shared" si="86"/>
        <v>2.9429141716566871</v>
      </c>
      <c r="O79" s="143">
        <f t="shared" si="87"/>
        <v>2.9278091650973002</v>
      </c>
      <c r="P79" s="52">
        <f t="shared" si="88"/>
        <v>-5.1326697546479009E-3</v>
      </c>
    </row>
    <row r="80" spans="1:16" ht="20.100000000000001" customHeight="1">
      <c r="A80" s="38" t="s">
        <v>221</v>
      </c>
      <c r="B80" s="8">
        <v>119.7</v>
      </c>
      <c r="C80" s="413">
        <v>50.4</v>
      </c>
      <c r="D80" s="247">
        <f t="shared" si="62"/>
        <v>5.0174794396519187E-2</v>
      </c>
      <c r="E80" s="215">
        <f t="shared" si="63"/>
        <v>1.3357716466565955E-2</v>
      </c>
      <c r="F80" s="52">
        <f t="shared" si="64"/>
        <v>-0.57894736842105277</v>
      </c>
      <c r="H80" s="19">
        <v>27.132000000000001</v>
      </c>
      <c r="I80" s="140">
        <v>12.432</v>
      </c>
      <c r="J80" s="214">
        <f t="shared" si="65"/>
        <v>1.4573009531646289E-2</v>
      </c>
      <c r="K80" s="215">
        <f t="shared" si="66"/>
        <v>5.5258932905201041E-3</v>
      </c>
      <c r="L80" s="52">
        <f t="shared" si="67"/>
        <v>-0.54179566563467496</v>
      </c>
      <c r="N80" s="40">
        <f t="shared" si="86"/>
        <v>2.2666666666666666</v>
      </c>
      <c r="O80" s="143">
        <f t="shared" si="87"/>
        <v>2.4666666666666668</v>
      </c>
      <c r="P80" s="52">
        <f t="shared" si="88"/>
        <v>8.8235294117647134E-2</v>
      </c>
    </row>
    <row r="81" spans="1:16" ht="20.100000000000001" customHeight="1">
      <c r="A81" s="38" t="s">
        <v>232</v>
      </c>
      <c r="B81" s="8">
        <v>15.799999999999999</v>
      </c>
      <c r="C81" s="413">
        <v>12.989999999999998</v>
      </c>
      <c r="D81" s="247">
        <f t="shared" si="62"/>
        <v>6.6229051918546625E-3</v>
      </c>
      <c r="E81" s="215">
        <f t="shared" si="63"/>
        <v>3.4427923988232488E-3</v>
      </c>
      <c r="F81" s="52">
        <f t="shared" si="64"/>
        <v>-0.17784810126582282</v>
      </c>
      <c r="H81" s="19">
        <v>6.258</v>
      </c>
      <c r="I81" s="140">
        <v>9.8150000000000013</v>
      </c>
      <c r="J81" s="214">
        <f t="shared" si="65"/>
        <v>3.361266904358045E-3</v>
      </c>
      <c r="K81" s="215">
        <f t="shared" si="66"/>
        <v>4.362664305538516E-3</v>
      </c>
      <c r="L81" s="52">
        <f t="shared" si="67"/>
        <v>0.56839245765420288</v>
      </c>
      <c r="N81" s="40">
        <f t="shared" si="86"/>
        <v>3.9607594936708863</v>
      </c>
      <c r="O81" s="143">
        <f t="shared" si="87"/>
        <v>7.5558121632024653</v>
      </c>
      <c r="P81" s="52">
        <f t="shared" si="88"/>
        <v>0.90766750045699818</v>
      </c>
    </row>
    <row r="82" spans="1:16" ht="20.100000000000001" customHeight="1">
      <c r="A82" s="38" t="s">
        <v>246</v>
      </c>
      <c r="B82" s="8">
        <v>7.0000000000000007E-2</v>
      </c>
      <c r="C82" s="413">
        <v>9.7200000000000006</v>
      </c>
      <c r="D82" s="247">
        <f t="shared" si="62"/>
        <v>2.9341985027204205E-5</v>
      </c>
      <c r="E82" s="215">
        <f t="shared" si="63"/>
        <v>2.5761310328377201E-3</v>
      </c>
      <c r="F82" s="52">
        <f t="shared" si="64"/>
        <v>137.85714285714286</v>
      </c>
      <c r="H82" s="19">
        <v>5.7000000000000002E-2</v>
      </c>
      <c r="I82" s="140">
        <v>9.2330000000000005</v>
      </c>
      <c r="J82" s="214">
        <f t="shared" si="65"/>
        <v>3.0615566242954392E-5</v>
      </c>
      <c r="K82" s="215">
        <f t="shared" si="66"/>
        <v>4.1039714246599197E-3</v>
      </c>
      <c r="L82" s="52">
        <f t="shared" si="67"/>
        <v>160.98245614035088</v>
      </c>
      <c r="N82" s="40">
        <f t="shared" si="86"/>
        <v>8.1428571428571423</v>
      </c>
      <c r="O82" s="143">
        <f t="shared" si="87"/>
        <v>9.4989711934156382</v>
      </c>
      <c r="P82" s="52">
        <f t="shared" si="88"/>
        <v>0.16654032199841179</v>
      </c>
    </row>
    <row r="83" spans="1:16" ht="20.100000000000001" customHeight="1" thickBot="1">
      <c r="A83" s="8" t="s">
        <v>17</v>
      </c>
      <c r="B83" s="19">
        <f>B84-SUM(B62:B82)</f>
        <v>183.96000000000095</v>
      </c>
      <c r="C83" s="140">
        <f>C84-SUM(C62:C82)</f>
        <v>142.44999999999982</v>
      </c>
      <c r="D83" s="247">
        <f t="shared" si="62"/>
        <v>7.7110736651493039E-2</v>
      </c>
      <c r="E83" s="215">
        <f t="shared" si="63"/>
        <v>3.7754101402030116E-2</v>
      </c>
      <c r="F83" s="52">
        <f t="shared" si="64"/>
        <v>-0.22564687975647377</v>
      </c>
      <c r="H83" s="19">
        <f>H84-SUM(H62:H82)</f>
        <v>78.588000000000193</v>
      </c>
      <c r="I83" s="140">
        <f>I84-SUM(I62:I82)</f>
        <v>54.036000000000513</v>
      </c>
      <c r="J83" s="214">
        <f t="shared" si="65"/>
        <v>4.2210809121075533E-2</v>
      </c>
      <c r="K83" s="215">
        <f t="shared" si="66"/>
        <v>2.4018433867965507E-2</v>
      </c>
      <c r="L83" s="52">
        <f t="shared" ref="L83" si="89">(I83-H83)/H83</f>
        <v>-0.31241410902427369</v>
      </c>
      <c r="N83" s="40">
        <f t="shared" ref="N83" si="90">(H83/B83)*10</f>
        <v>4.2720156555772881</v>
      </c>
      <c r="O83" s="143">
        <f t="shared" ref="O83" si="91">(I83/C83)*10</f>
        <v>3.7933309933310344</v>
      </c>
      <c r="P83" s="52">
        <f t="shared" ref="P83" si="92">(O83-N83)/N83</f>
        <v>-0.11205124251389662</v>
      </c>
    </row>
    <row r="84" spans="1:16" ht="26.25" customHeight="1" thickBot="1">
      <c r="A84" s="12" t="s">
        <v>18</v>
      </c>
      <c r="B84" s="17">
        <v>2385.6600000000008</v>
      </c>
      <c r="C84" s="145">
        <v>3773.0999999999995</v>
      </c>
      <c r="D84" s="243">
        <f>SUM(D62:D83)</f>
        <v>1</v>
      </c>
      <c r="E84" s="244">
        <f>SUM(E62:E83)</f>
        <v>1</v>
      </c>
      <c r="F84" s="57">
        <f>(C84-B84)/B84</f>
        <v>0.58157491008777373</v>
      </c>
      <c r="G84" s="1"/>
      <c r="H84" s="17">
        <v>1861.7980000000002</v>
      </c>
      <c r="I84" s="145">
        <v>2249.7720000000008</v>
      </c>
      <c r="J84" s="255">
        <f t="shared" si="65"/>
        <v>1</v>
      </c>
      <c r="K84" s="244">
        <f t="shared" si="66"/>
        <v>1</v>
      </c>
      <c r="L84" s="57">
        <f>(I84-H84)/H84</f>
        <v>0.20838673153585974</v>
      </c>
      <c r="M84" s="1"/>
      <c r="N84" s="37">
        <f t="shared" ref="N84:O84" si="93">(H84/B84)*10</f>
        <v>7.8041212913826765</v>
      </c>
      <c r="O84" s="150">
        <f t="shared" si="93"/>
        <v>5.962662002067268</v>
      </c>
      <c r="P84" s="57">
        <f>(O84-N84)/N84</f>
        <v>-0.23595985000242767</v>
      </c>
    </row>
    <row r="85" spans="1:16">
      <c r="H85" s="414"/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117</v>
      </c>
    </row>
    <row r="2" spans="1:18" ht="15.75" thickBot="1"/>
    <row r="3" spans="1:18">
      <c r="A3" s="457" t="s">
        <v>16</v>
      </c>
      <c r="B3" s="445"/>
      <c r="C3" s="445"/>
      <c r="D3" s="472" t="s">
        <v>1</v>
      </c>
      <c r="E3" s="470"/>
      <c r="F3" s="472" t="s">
        <v>102</v>
      </c>
      <c r="G3" s="470"/>
      <c r="H3" s="130" t="s">
        <v>0</v>
      </c>
      <c r="J3" s="474" t="s">
        <v>19</v>
      </c>
      <c r="K3" s="470"/>
      <c r="L3" s="468" t="s">
        <v>102</v>
      </c>
      <c r="M3" s="469"/>
      <c r="N3" s="130" t="s">
        <v>0</v>
      </c>
      <c r="P3" s="480" t="s">
        <v>22</v>
      </c>
      <c r="Q3" s="470"/>
      <c r="R3" s="130" t="s">
        <v>0</v>
      </c>
    </row>
    <row r="4" spans="1:18">
      <c r="A4" s="471"/>
      <c r="B4" s="446"/>
      <c r="C4" s="446"/>
      <c r="D4" s="475" t="s">
        <v>171</v>
      </c>
      <c r="E4" s="477"/>
      <c r="F4" s="475" t="str">
        <f>D4</f>
        <v>jan-mar</v>
      </c>
      <c r="G4" s="477"/>
      <c r="H4" s="131" t="s">
        <v>158</v>
      </c>
      <c r="J4" s="478" t="str">
        <f>D4</f>
        <v>jan-mar</v>
      </c>
      <c r="K4" s="477"/>
      <c r="L4" s="479" t="str">
        <f>D4</f>
        <v>jan-mar</v>
      </c>
      <c r="M4" s="467"/>
      <c r="N4" s="131" t="str">
        <f>H4</f>
        <v>2026/2025</v>
      </c>
      <c r="P4" s="478" t="str">
        <f>D4</f>
        <v>jan-mar</v>
      </c>
      <c r="Q4" s="476"/>
      <c r="R4" s="131" t="str">
        <f>N4</f>
        <v>2026/2025</v>
      </c>
    </row>
    <row r="5" spans="1:18" ht="19.5" customHeight="1" thickBot="1">
      <c r="A5" s="458"/>
      <c r="B5" s="481"/>
      <c r="C5" s="481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91591.170000000013</v>
      </c>
      <c r="E6" s="147">
        <v>85200.56</v>
      </c>
      <c r="F6" s="247">
        <f>D6/D8</f>
        <v>0.78717619638467384</v>
      </c>
      <c r="G6" s="246">
        <f>E6/E8</f>
        <v>0.79464791359659759</v>
      </c>
      <c r="H6" s="102">
        <f>(E6-D6)/D6</f>
        <v>-6.9773210670854124E-2</v>
      </c>
      <c r="I6" s="1"/>
      <c r="J6" s="115">
        <v>41445.087000000014</v>
      </c>
      <c r="K6" s="147">
        <v>38876.551999999981</v>
      </c>
      <c r="L6" s="247">
        <f>J6/J8</f>
        <v>0.65794873589175606</v>
      </c>
      <c r="M6" s="246">
        <f>K6/K8</f>
        <v>0.68107082869617774</v>
      </c>
      <c r="N6" s="102">
        <f>(K6-J6)/J6</f>
        <v>-6.1974414482470062E-2</v>
      </c>
      <c r="P6" s="27">
        <f t="shared" ref="P6:Q8" si="0">(J6/D6)*10</f>
        <v>4.5250090156070737</v>
      </c>
      <c r="Q6" s="152">
        <f>(K6/E6)*10</f>
        <v>4.5629455956627494</v>
      </c>
      <c r="R6" s="102">
        <f t="shared" ref="R6:R8" si="1">(Q6-P6)/P6</f>
        <v>8.3837578941455704E-3</v>
      </c>
    </row>
    <row r="7" spans="1:18" ht="24" customHeight="1" thickBot="1">
      <c r="A7" s="161" t="s">
        <v>21</v>
      </c>
      <c r="B7" s="1"/>
      <c r="C7" s="1"/>
      <c r="D7" s="117">
        <v>24762.919999999991</v>
      </c>
      <c r="E7" s="140">
        <v>22017.44000000001</v>
      </c>
      <c r="F7" s="247">
        <f>D7/D8</f>
        <v>0.21282380361532621</v>
      </c>
      <c r="G7" s="215">
        <f>E7/E8</f>
        <v>0.2053520864034025</v>
      </c>
      <c r="H7" s="55">
        <f t="shared" ref="H7:H8" si="2">(E7-D7)/D7</f>
        <v>-0.11087060815121894</v>
      </c>
      <c r="J7" s="196">
        <v>21546.275000000012</v>
      </c>
      <c r="K7" s="142">
        <v>18204.95900000001</v>
      </c>
      <c r="L7" s="247">
        <f>J7/J8</f>
        <v>0.34205126410824399</v>
      </c>
      <c r="M7" s="215">
        <f>K7/K8</f>
        <v>0.3189291713038222</v>
      </c>
      <c r="N7" s="55">
        <f t="shared" ref="N7:N8" si="3">(K7-J7)/J7</f>
        <v>-0.15507627188458334</v>
      </c>
      <c r="P7" s="27">
        <f t="shared" si="0"/>
        <v>8.7010235464961401</v>
      </c>
      <c r="Q7" s="152">
        <f t="shared" si="0"/>
        <v>8.2684267562441409</v>
      </c>
      <c r="R7" s="55">
        <f t="shared" si="1"/>
        <v>-4.9717919729823486E-2</v>
      </c>
    </row>
    <row r="8" spans="1:18" ht="26.25" customHeight="1" thickBot="1">
      <c r="A8" s="12" t="s">
        <v>12</v>
      </c>
      <c r="B8" s="162"/>
      <c r="C8" s="162"/>
      <c r="D8" s="163">
        <v>116354.09</v>
      </c>
      <c r="E8" s="145">
        <v>107218</v>
      </c>
      <c r="F8" s="243">
        <f>SUM(F6:F7)</f>
        <v>1</v>
      </c>
      <c r="G8" s="244">
        <f>SUM(G6:G7)</f>
        <v>1</v>
      </c>
      <c r="H8" s="57">
        <f t="shared" si="2"/>
        <v>-7.8519715121316294E-2</v>
      </c>
      <c r="I8" s="1"/>
      <c r="J8" s="17">
        <v>62991.362000000023</v>
      </c>
      <c r="K8" s="145">
        <v>57081.510999999991</v>
      </c>
      <c r="L8" s="243">
        <f>SUM(L6:L7)</f>
        <v>1</v>
      </c>
      <c r="M8" s="244">
        <f>SUM(M6:M7)</f>
        <v>1</v>
      </c>
      <c r="N8" s="57">
        <f t="shared" si="3"/>
        <v>-9.3820022497688324E-2</v>
      </c>
      <c r="O8" s="1"/>
      <c r="P8" s="29">
        <f t="shared" si="0"/>
        <v>5.4137643120237566</v>
      </c>
      <c r="Q8" s="146">
        <f t="shared" si="0"/>
        <v>5.3238738831166401</v>
      </c>
      <c r="R8" s="57">
        <f t="shared" si="1"/>
        <v>-1.6604052878229927E-2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84" zoomScaleNormal="100" workbookViewId="0">
      <selection activeCell="N83" sqref="N83:P87"/>
    </sheetView>
  </sheetViews>
  <sheetFormatPr defaultRowHeight="1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116</v>
      </c>
    </row>
    <row r="3" spans="1:16" ht="8.25" customHeight="1" thickBot="1"/>
    <row r="4" spans="1:16">
      <c r="A4" s="484" t="s">
        <v>3</v>
      </c>
      <c r="B4" s="472" t="s">
        <v>1</v>
      </c>
      <c r="C4" s="470"/>
      <c r="D4" s="472" t="s">
        <v>102</v>
      </c>
      <c r="E4" s="470"/>
      <c r="F4" s="130" t="s">
        <v>0</v>
      </c>
      <c r="H4" s="482" t="s">
        <v>19</v>
      </c>
      <c r="I4" s="483"/>
      <c r="J4" s="472" t="s">
        <v>102</v>
      </c>
      <c r="K4" s="473"/>
      <c r="L4" s="130" t="s">
        <v>0</v>
      </c>
      <c r="N4" s="480" t="s">
        <v>22</v>
      </c>
      <c r="O4" s="470"/>
      <c r="P4" s="130" t="s">
        <v>0</v>
      </c>
    </row>
    <row r="5" spans="1:16">
      <c r="A5" s="485"/>
      <c r="B5" s="475" t="s">
        <v>171</v>
      </c>
      <c r="C5" s="477"/>
      <c r="D5" s="475" t="str">
        <f>B5</f>
        <v>jan-mar</v>
      </c>
      <c r="E5" s="477"/>
      <c r="F5" s="131" t="s">
        <v>158</v>
      </c>
      <c r="H5" s="478" t="str">
        <f>B5</f>
        <v>jan-mar</v>
      </c>
      <c r="I5" s="477"/>
      <c r="J5" s="475" t="str">
        <f>B5</f>
        <v>jan-mar</v>
      </c>
      <c r="K5" s="476"/>
      <c r="L5" s="131" t="str">
        <f>F5</f>
        <v>2026/2025</v>
      </c>
      <c r="N5" s="478" t="str">
        <f>B5</f>
        <v>jan-mar</v>
      </c>
      <c r="O5" s="476"/>
      <c r="P5" s="131" t="str">
        <f>F5</f>
        <v>2026/2025</v>
      </c>
    </row>
    <row r="6" spans="1:16" ht="19.5" customHeight="1" thickBot="1">
      <c r="A6" s="486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179</v>
      </c>
      <c r="B7" s="39">
        <v>40521.22</v>
      </c>
      <c r="C7" s="147">
        <v>33900.11</v>
      </c>
      <c r="D7" s="247">
        <f>B7/$B$33</f>
        <v>0.3482578051188403</v>
      </c>
      <c r="E7" s="246">
        <f>C7/$C$33</f>
        <v>0.31617927959857484</v>
      </c>
      <c r="F7" s="52">
        <f>(C7-B7)/B7</f>
        <v>-0.16339858474152555</v>
      </c>
      <c r="H7" s="39">
        <v>17169.170999999998</v>
      </c>
      <c r="I7" s="147">
        <v>14464.071</v>
      </c>
      <c r="J7" s="247">
        <f>H7/$H$33</f>
        <v>0.27256389534806369</v>
      </c>
      <c r="K7" s="246">
        <f>I7/$I$33</f>
        <v>0.25339327475055806</v>
      </c>
      <c r="L7" s="52">
        <f>(I7-H7)/H7</f>
        <v>-0.1575556560069207</v>
      </c>
      <c r="N7" s="27">
        <f t="shared" ref="N7:N33" si="0">(H7/B7)*10</f>
        <v>4.2370814600350135</v>
      </c>
      <c r="O7" s="151">
        <f t="shared" ref="O7:O33" si="1">(I7/C7)*10</f>
        <v>4.266673765955332</v>
      </c>
      <c r="P7" s="61">
        <f>(O7-N7)/N7</f>
        <v>6.9841248509000661E-3</v>
      </c>
    </row>
    <row r="8" spans="1:16" ht="20.100000000000001" customHeight="1">
      <c r="A8" s="8" t="s">
        <v>185</v>
      </c>
      <c r="B8" s="19">
        <v>17885.990000000002</v>
      </c>
      <c r="C8" s="140">
        <v>14942.46</v>
      </c>
      <c r="D8" s="247">
        <f t="shared" ref="D8:D32" si="2">B8/$B$33</f>
        <v>0.15372033763488679</v>
      </c>
      <c r="E8" s="215">
        <f t="shared" ref="E8:E32" si="3">C8/$C$33</f>
        <v>0.13936521852673989</v>
      </c>
      <c r="F8" s="52">
        <f t="shared" ref="F8:F33" si="4">(C8-B8)/B8</f>
        <v>-0.16457182409248816</v>
      </c>
      <c r="H8" s="19">
        <v>8015.9890000000005</v>
      </c>
      <c r="I8" s="140">
        <v>6797.3709999999992</v>
      </c>
      <c r="J8" s="247">
        <f t="shared" ref="J8:J32" si="5">H8/$H$33</f>
        <v>0.12725536875992616</v>
      </c>
      <c r="K8" s="215">
        <f t="shared" ref="K8:K32" si="6">I8/$I$33</f>
        <v>0.11908183369567775</v>
      </c>
      <c r="L8" s="52">
        <f t="shared" ref="L8:L33" si="7">(I8-H8)/H8</f>
        <v>-0.15202341220777638</v>
      </c>
      <c r="M8" s="1"/>
      <c r="N8" s="27">
        <f t="shared" si="0"/>
        <v>4.481713900097227</v>
      </c>
      <c r="O8" s="152">
        <f t="shared" si="1"/>
        <v>4.5490307486183665</v>
      </c>
      <c r="P8" s="52">
        <f t="shared" ref="P8:P71" si="8">(O8-N8)/N8</f>
        <v>1.5020335974520623E-2</v>
      </c>
    </row>
    <row r="9" spans="1:16" ht="20.100000000000001" customHeight="1">
      <c r="A9" s="8" t="s">
        <v>188</v>
      </c>
      <c r="B9" s="19">
        <v>12152.54</v>
      </c>
      <c r="C9" s="140">
        <v>14423.600000000002</v>
      </c>
      <c r="D9" s="247">
        <f t="shared" si="2"/>
        <v>0.10444445915051205</v>
      </c>
      <c r="E9" s="215">
        <f t="shared" si="3"/>
        <v>0.13452591915536571</v>
      </c>
      <c r="F9" s="52">
        <f t="shared" si="4"/>
        <v>0.18687945071565296</v>
      </c>
      <c r="H9" s="19">
        <v>5268.1260000000002</v>
      </c>
      <c r="I9" s="140">
        <v>6188.8329999999996</v>
      </c>
      <c r="J9" s="247">
        <f t="shared" si="5"/>
        <v>8.3632514566044772E-2</v>
      </c>
      <c r="K9" s="215">
        <f t="shared" si="6"/>
        <v>0.10842097364941865</v>
      </c>
      <c r="L9" s="52">
        <f t="shared" si="7"/>
        <v>0.17476935821200923</v>
      </c>
      <c r="N9" s="27">
        <f t="shared" si="0"/>
        <v>4.3349999259414078</v>
      </c>
      <c r="O9" s="152">
        <f t="shared" si="1"/>
        <v>4.2907686014587192</v>
      </c>
      <c r="P9" s="52">
        <f t="shared" si="8"/>
        <v>-1.0203304553248213E-2</v>
      </c>
    </row>
    <row r="10" spans="1:16" ht="20.100000000000001" customHeight="1">
      <c r="A10" s="8" t="s">
        <v>180</v>
      </c>
      <c r="B10" s="19">
        <v>6483.58</v>
      </c>
      <c r="C10" s="140">
        <v>5595</v>
      </c>
      <c r="D10" s="247">
        <f t="shared" si="2"/>
        <v>5.5722837074313428E-2</v>
      </c>
      <c r="E10" s="215">
        <f t="shared" si="3"/>
        <v>5.2183402040702112E-2</v>
      </c>
      <c r="F10" s="52">
        <f t="shared" si="4"/>
        <v>-0.13705082685800127</v>
      </c>
      <c r="H10" s="19">
        <v>7393.0939999999991</v>
      </c>
      <c r="I10" s="140">
        <v>5877.67</v>
      </c>
      <c r="J10" s="247">
        <f t="shared" si="5"/>
        <v>0.11736679070377933</v>
      </c>
      <c r="K10" s="215">
        <f t="shared" si="6"/>
        <v>0.10296976896774861</v>
      </c>
      <c r="L10" s="52">
        <f t="shared" si="7"/>
        <v>-0.20497832166072813</v>
      </c>
      <c r="N10" s="27">
        <f t="shared" si="0"/>
        <v>11.402795986168135</v>
      </c>
      <c r="O10" s="152">
        <f t="shared" si="1"/>
        <v>10.505218945487043</v>
      </c>
      <c r="P10" s="52">
        <f t="shared" si="8"/>
        <v>-7.8715522207875574E-2</v>
      </c>
    </row>
    <row r="11" spans="1:16" ht="20.25" customHeight="1">
      <c r="A11" s="8" t="s">
        <v>182</v>
      </c>
      <c r="B11" s="19">
        <v>7199.8999999999987</v>
      </c>
      <c r="C11" s="140">
        <v>6205.6200000000008</v>
      </c>
      <c r="D11" s="247">
        <f t="shared" si="2"/>
        <v>6.1879217137962232E-2</v>
      </c>
      <c r="E11" s="215">
        <f t="shared" si="3"/>
        <v>5.7878527859128129E-2</v>
      </c>
      <c r="F11" s="52">
        <f t="shared" si="4"/>
        <v>-0.1380963624494782</v>
      </c>
      <c r="H11" s="19">
        <v>3987.8149999999996</v>
      </c>
      <c r="I11" s="140">
        <v>3803.902</v>
      </c>
      <c r="J11" s="247">
        <f t="shared" si="5"/>
        <v>6.3307330932136363E-2</v>
      </c>
      <c r="K11" s="215">
        <f t="shared" si="6"/>
        <v>6.6639826685737188E-2</v>
      </c>
      <c r="L11" s="52">
        <f t="shared" si="7"/>
        <v>-4.6118739209316272E-2</v>
      </c>
      <c r="N11" s="27">
        <f t="shared" si="0"/>
        <v>5.5387088709565413</v>
      </c>
      <c r="O11" s="152">
        <f t="shared" si="1"/>
        <v>6.1297694670314957</v>
      </c>
      <c r="P11" s="52">
        <f t="shared" si="8"/>
        <v>0.10671450871417215</v>
      </c>
    </row>
    <row r="12" spans="1:16" ht="20.100000000000001" customHeight="1">
      <c r="A12" s="8" t="s">
        <v>187</v>
      </c>
      <c r="B12" s="19">
        <v>7470.1299999999992</v>
      </c>
      <c r="C12" s="140">
        <v>6942.03</v>
      </c>
      <c r="D12" s="247">
        <f t="shared" si="2"/>
        <v>6.420169673451101E-2</v>
      </c>
      <c r="E12" s="215">
        <f t="shared" si="3"/>
        <v>6.4746870861235969E-2</v>
      </c>
      <c r="F12" s="52">
        <f t="shared" si="4"/>
        <v>-7.0694887505304393E-2</v>
      </c>
      <c r="H12" s="19">
        <v>3303.9169999999999</v>
      </c>
      <c r="I12" s="140">
        <v>3371.1210000000001</v>
      </c>
      <c r="J12" s="247">
        <f t="shared" si="5"/>
        <v>5.2450318505575404E-2</v>
      </c>
      <c r="K12" s="215">
        <f t="shared" si="6"/>
        <v>5.9058019679962583E-2</v>
      </c>
      <c r="L12" s="52">
        <f t="shared" si="7"/>
        <v>2.0340704684772705E-2</v>
      </c>
      <c r="N12" s="27">
        <f t="shared" si="0"/>
        <v>4.4228373535668055</v>
      </c>
      <c r="O12" s="152">
        <f t="shared" si="1"/>
        <v>4.8561026097553599</v>
      </c>
      <c r="P12" s="52">
        <f t="shared" si="8"/>
        <v>9.7960929049119752E-2</v>
      </c>
    </row>
    <row r="13" spans="1:16" ht="20.100000000000001" customHeight="1">
      <c r="A13" s="8" t="s">
        <v>193</v>
      </c>
      <c r="B13" s="19">
        <v>2899.65</v>
      </c>
      <c r="C13" s="140">
        <v>4382.8700000000008</v>
      </c>
      <c r="D13" s="247">
        <f t="shared" si="2"/>
        <v>2.4920911675730528E-2</v>
      </c>
      <c r="E13" s="215">
        <f t="shared" si="3"/>
        <v>4.0878117480273833E-2</v>
      </c>
      <c r="F13" s="52">
        <f t="shared" si="4"/>
        <v>0.51151690721293974</v>
      </c>
      <c r="H13" s="19">
        <v>2195.27</v>
      </c>
      <c r="I13" s="140">
        <v>2821.748</v>
      </c>
      <c r="J13" s="247">
        <f t="shared" si="5"/>
        <v>3.4850333923562404E-2</v>
      </c>
      <c r="K13" s="215">
        <f t="shared" si="6"/>
        <v>4.9433659876312673E-2</v>
      </c>
      <c r="L13" s="52">
        <f t="shared" si="7"/>
        <v>0.28537628628824702</v>
      </c>
      <c r="N13" s="27">
        <f t="shared" si="0"/>
        <v>7.5708102702050244</v>
      </c>
      <c r="O13" s="152">
        <f t="shared" si="1"/>
        <v>6.4381284409530721</v>
      </c>
      <c r="P13" s="52">
        <f t="shared" si="8"/>
        <v>-0.14961170453704664</v>
      </c>
    </row>
    <row r="14" spans="1:16" ht="20.100000000000001" customHeight="1">
      <c r="A14" s="8" t="s">
        <v>184</v>
      </c>
      <c r="B14" s="19">
        <v>2149.37</v>
      </c>
      <c r="C14" s="140">
        <v>1804.4499999999998</v>
      </c>
      <c r="D14" s="247">
        <f t="shared" si="2"/>
        <v>1.8472663917529674E-2</v>
      </c>
      <c r="E14" s="215">
        <f t="shared" si="3"/>
        <v>1.6829730082635375E-2</v>
      </c>
      <c r="F14" s="52">
        <f t="shared" si="4"/>
        <v>-0.16047492986316925</v>
      </c>
      <c r="H14" s="19">
        <v>1949.367</v>
      </c>
      <c r="I14" s="140">
        <v>1512.6689999999999</v>
      </c>
      <c r="J14" s="247">
        <f t="shared" si="5"/>
        <v>3.0946576452815858E-2</v>
      </c>
      <c r="K14" s="215">
        <f t="shared" si="6"/>
        <v>2.6500156942236518E-2</v>
      </c>
      <c r="L14" s="52">
        <f t="shared" si="7"/>
        <v>-0.2240204127801487</v>
      </c>
      <c r="N14" s="27">
        <f t="shared" si="0"/>
        <v>9.0694808246137253</v>
      </c>
      <c r="O14" s="152">
        <f t="shared" si="1"/>
        <v>8.3829920474382789</v>
      </c>
      <c r="P14" s="52">
        <f t="shared" si="8"/>
        <v>-7.5692180230689715E-2</v>
      </c>
    </row>
    <row r="15" spans="1:16" ht="20.100000000000001" customHeight="1">
      <c r="A15" s="8" t="s">
        <v>195</v>
      </c>
      <c r="B15" s="19">
        <v>546.02</v>
      </c>
      <c r="C15" s="140">
        <v>421.73</v>
      </c>
      <c r="D15" s="247">
        <f t="shared" si="2"/>
        <v>4.692744363348122E-3</v>
      </c>
      <c r="E15" s="215">
        <f t="shared" si="3"/>
        <v>3.9333880505139059E-3</v>
      </c>
      <c r="F15" s="52">
        <f t="shared" si="4"/>
        <v>-0.22762902457785422</v>
      </c>
      <c r="H15" s="19">
        <v>1734.999</v>
      </c>
      <c r="I15" s="140">
        <v>1302.086</v>
      </c>
      <c r="J15" s="247">
        <f t="shared" si="5"/>
        <v>2.754344317876473E-2</v>
      </c>
      <c r="K15" s="215">
        <f t="shared" si="6"/>
        <v>2.28109939135984E-2</v>
      </c>
      <c r="L15" s="52">
        <f t="shared" si="7"/>
        <v>-0.24951772306497008</v>
      </c>
      <c r="N15" s="27">
        <f t="shared" si="0"/>
        <v>31.775374528405553</v>
      </c>
      <c r="O15" s="152">
        <f t="shared" si="1"/>
        <v>30.874872548787135</v>
      </c>
      <c r="P15" s="52">
        <f t="shared" si="8"/>
        <v>-2.8339618115702021E-2</v>
      </c>
    </row>
    <row r="16" spans="1:16" ht="20.100000000000001" customHeight="1">
      <c r="A16" s="8" t="s">
        <v>191</v>
      </c>
      <c r="B16" s="19">
        <v>2602.77</v>
      </c>
      <c r="C16" s="140">
        <v>2574.5299999999997</v>
      </c>
      <c r="D16" s="247">
        <f t="shared" si="2"/>
        <v>2.2369389851272098E-2</v>
      </c>
      <c r="E16" s="215">
        <f t="shared" si="3"/>
        <v>2.4012106176201753E-2</v>
      </c>
      <c r="F16" s="52">
        <f t="shared" si="4"/>
        <v>-1.0849979060769963E-2</v>
      </c>
      <c r="H16" s="19">
        <v>1353.095</v>
      </c>
      <c r="I16" s="140">
        <v>1252.047</v>
      </c>
      <c r="J16" s="247">
        <f t="shared" si="5"/>
        <v>2.1480643647616315E-2</v>
      </c>
      <c r="K16" s="215">
        <f t="shared" si="6"/>
        <v>2.193437030775167E-2</v>
      </c>
      <c r="L16" s="52">
        <f t="shared" si="7"/>
        <v>-7.4679161477945011E-2</v>
      </c>
      <c r="N16" s="27">
        <f t="shared" si="0"/>
        <v>5.1986729522777653</v>
      </c>
      <c r="O16" s="152">
        <f t="shared" si="1"/>
        <v>4.8632060997541302</v>
      </c>
      <c r="P16" s="52">
        <f t="shared" si="8"/>
        <v>-6.4529324233918661E-2</v>
      </c>
    </row>
    <row r="17" spans="1:16" ht="20.100000000000001" customHeight="1">
      <c r="A17" s="8" t="s">
        <v>190</v>
      </c>
      <c r="B17" s="19">
        <v>1450.32</v>
      </c>
      <c r="C17" s="140">
        <v>1500.7</v>
      </c>
      <c r="D17" s="247">
        <f t="shared" si="2"/>
        <v>1.2464710093130375E-2</v>
      </c>
      <c r="E17" s="215">
        <f t="shared" si="3"/>
        <v>1.3996716969165624E-2</v>
      </c>
      <c r="F17" s="52">
        <f t="shared" si="4"/>
        <v>3.4737161454024015E-2</v>
      </c>
      <c r="H17" s="19">
        <v>958.96</v>
      </c>
      <c r="I17" s="140">
        <v>1132.951</v>
      </c>
      <c r="J17" s="247">
        <f t="shared" si="5"/>
        <v>1.5223674636531908E-2</v>
      </c>
      <c r="K17" s="215">
        <f t="shared" si="6"/>
        <v>1.984795041602876E-2</v>
      </c>
      <c r="L17" s="52">
        <f t="shared" si="7"/>
        <v>0.18143718194710934</v>
      </c>
      <c r="N17" s="27">
        <f t="shared" si="0"/>
        <v>6.6120580285730046</v>
      </c>
      <c r="O17" s="152">
        <f t="shared" si="1"/>
        <v>7.5494835743319788</v>
      </c>
      <c r="P17" s="52">
        <f t="shared" si="8"/>
        <v>0.14177515407578578</v>
      </c>
    </row>
    <row r="18" spans="1:16" ht="20.100000000000001" customHeight="1">
      <c r="A18" s="8" t="s">
        <v>186</v>
      </c>
      <c r="B18" s="19">
        <v>2278.8999999999996</v>
      </c>
      <c r="C18" s="140">
        <v>3097.79</v>
      </c>
      <c r="D18" s="247">
        <f t="shared" si="2"/>
        <v>1.9585903684176464E-2</v>
      </c>
      <c r="E18" s="215">
        <f t="shared" si="3"/>
        <v>2.8892443433005649E-2</v>
      </c>
      <c r="F18" s="52">
        <f t="shared" si="4"/>
        <v>0.35933564438983739</v>
      </c>
      <c r="H18" s="19">
        <v>855.40600000000006</v>
      </c>
      <c r="I18" s="140">
        <v>1104.6369999999999</v>
      </c>
      <c r="J18" s="247">
        <f t="shared" si="5"/>
        <v>1.3579734948420387E-2</v>
      </c>
      <c r="K18" s="215">
        <f t="shared" si="6"/>
        <v>1.9351922901970835E-2</v>
      </c>
      <c r="L18" s="52">
        <f t="shared" si="7"/>
        <v>0.29135989226168613</v>
      </c>
      <c r="N18" s="27">
        <f t="shared" si="0"/>
        <v>3.7535916450919311</v>
      </c>
      <c r="O18" s="152">
        <f t="shared" si="1"/>
        <v>3.5658872938449666</v>
      </c>
      <c r="P18" s="52">
        <f t="shared" si="8"/>
        <v>-5.0006598744538534E-2</v>
      </c>
    </row>
    <row r="19" spans="1:16" ht="20.100000000000001" customHeight="1">
      <c r="A19" s="8" t="s">
        <v>199</v>
      </c>
      <c r="B19" s="19">
        <v>1745.7199999999998</v>
      </c>
      <c r="C19" s="140">
        <v>1339.56</v>
      </c>
      <c r="D19" s="247">
        <f t="shared" si="2"/>
        <v>1.5003512124068866E-2</v>
      </c>
      <c r="E19" s="215">
        <f t="shared" si="3"/>
        <v>1.249379768322483E-2</v>
      </c>
      <c r="F19" s="52">
        <f t="shared" si="4"/>
        <v>-0.23266044955662987</v>
      </c>
      <c r="H19" s="19">
        <v>933.45600000000002</v>
      </c>
      <c r="I19" s="140">
        <v>749.49400000000003</v>
      </c>
      <c r="J19" s="247">
        <f t="shared" si="5"/>
        <v>1.4818793726035007E-2</v>
      </c>
      <c r="K19" s="215">
        <f t="shared" si="6"/>
        <v>1.3130241068776196E-2</v>
      </c>
      <c r="L19" s="52">
        <f t="shared" si="7"/>
        <v>-0.19707624140827204</v>
      </c>
      <c r="N19" s="27">
        <f t="shared" si="0"/>
        <v>5.3471117934147525</v>
      </c>
      <c r="O19" s="152">
        <f t="shared" si="1"/>
        <v>5.5950759951028708</v>
      </c>
      <c r="P19" s="52">
        <f t="shared" si="8"/>
        <v>4.6373483717602304E-2</v>
      </c>
    </row>
    <row r="20" spans="1:16" ht="20.100000000000001" customHeight="1">
      <c r="A20" s="8" t="s">
        <v>181</v>
      </c>
      <c r="B20" s="19">
        <v>1225.03</v>
      </c>
      <c r="C20" s="140">
        <v>1265.43</v>
      </c>
      <c r="D20" s="247">
        <f t="shared" si="2"/>
        <v>1.0528465307923427E-2</v>
      </c>
      <c r="E20" s="215">
        <f t="shared" si="3"/>
        <v>1.1802402581656064E-2</v>
      </c>
      <c r="F20" s="52">
        <f t="shared" si="4"/>
        <v>3.2978784193040248E-2</v>
      </c>
      <c r="H20" s="19">
        <v>718.71799999999996</v>
      </c>
      <c r="I20" s="140">
        <v>649.4</v>
      </c>
      <c r="J20" s="247">
        <f t="shared" si="5"/>
        <v>1.1409786630744703E-2</v>
      </c>
      <c r="K20" s="215">
        <f t="shared" si="6"/>
        <v>1.1376713556163572E-2</v>
      </c>
      <c r="L20" s="52">
        <f t="shared" si="7"/>
        <v>-9.6446728758706454E-2</v>
      </c>
      <c r="N20" s="27">
        <f t="shared" si="0"/>
        <v>5.8669420340726353</v>
      </c>
      <c r="O20" s="152">
        <f t="shared" si="1"/>
        <v>5.1318524138040029</v>
      </c>
      <c r="P20" s="52">
        <f t="shared" si="8"/>
        <v>-0.12529348611245059</v>
      </c>
    </row>
    <row r="21" spans="1:16" ht="20.100000000000001" customHeight="1">
      <c r="A21" s="8" t="s">
        <v>189</v>
      </c>
      <c r="B21" s="19">
        <v>693.54</v>
      </c>
      <c r="C21" s="140">
        <v>1243.44</v>
      </c>
      <c r="D21" s="247">
        <f t="shared" si="2"/>
        <v>5.9605983769027808E-3</v>
      </c>
      <c r="E21" s="215">
        <f t="shared" si="3"/>
        <v>1.1597306422429069E-2</v>
      </c>
      <c r="F21" s="52">
        <f t="shared" si="4"/>
        <v>0.7928886581884248</v>
      </c>
      <c r="H21" s="19">
        <v>397.05</v>
      </c>
      <c r="I21" s="140">
        <v>631.48199999999997</v>
      </c>
      <c r="J21" s="247">
        <f t="shared" si="5"/>
        <v>6.3032451973335643E-3</v>
      </c>
      <c r="K21" s="215">
        <f t="shared" si="6"/>
        <v>1.106281156432597E-2</v>
      </c>
      <c r="L21" s="52">
        <f t="shared" si="7"/>
        <v>0.59043445409897988</v>
      </c>
      <c r="N21" s="27">
        <f t="shared" si="0"/>
        <v>5.7249762090146206</v>
      </c>
      <c r="O21" s="152">
        <f t="shared" si="1"/>
        <v>5.0785080100366722</v>
      </c>
      <c r="P21" s="52">
        <f t="shared" si="8"/>
        <v>-0.11292067868509414</v>
      </c>
    </row>
    <row r="22" spans="1:16" ht="20.100000000000001" customHeight="1">
      <c r="A22" s="8" t="s">
        <v>216</v>
      </c>
      <c r="B22" s="19">
        <v>841.01</v>
      </c>
      <c r="C22" s="140">
        <v>575.23</v>
      </c>
      <c r="D22" s="247">
        <f t="shared" si="2"/>
        <v>7.228022667703388E-3</v>
      </c>
      <c r="E22" s="215">
        <f t="shared" si="3"/>
        <v>5.3650506444813369E-3</v>
      </c>
      <c r="F22" s="52">
        <f t="shared" si="4"/>
        <v>-0.31602477972913517</v>
      </c>
      <c r="H22" s="19">
        <v>926.85199999999986</v>
      </c>
      <c r="I22" s="140">
        <v>627.42000000000007</v>
      </c>
      <c r="J22" s="247">
        <f t="shared" si="5"/>
        <v>1.4713953954512044E-2</v>
      </c>
      <c r="K22" s="215">
        <f t="shared" si="6"/>
        <v>1.0991650168475746E-2</v>
      </c>
      <c r="L22" s="52">
        <f t="shared" si="7"/>
        <v>-0.32306344486498367</v>
      </c>
      <c r="N22" s="27">
        <f t="shared" si="0"/>
        <v>11.020701299627827</v>
      </c>
      <c r="O22" s="152">
        <f t="shared" si="1"/>
        <v>10.90728925820976</v>
      </c>
      <c r="P22" s="52">
        <f t="shared" si="8"/>
        <v>-1.0290818917476463E-2</v>
      </c>
    </row>
    <row r="23" spans="1:16" ht="20.100000000000001" customHeight="1">
      <c r="A23" s="8" t="s">
        <v>208</v>
      </c>
      <c r="B23" s="19">
        <v>990.3599999999999</v>
      </c>
      <c r="C23" s="140">
        <v>858.8900000000001</v>
      </c>
      <c r="D23" s="247">
        <f t="shared" si="2"/>
        <v>8.511604534056345E-3</v>
      </c>
      <c r="E23" s="215">
        <f t="shared" si="3"/>
        <v>8.0106885037960051E-3</v>
      </c>
      <c r="F23" s="52">
        <f t="shared" si="4"/>
        <v>-0.1327497071771879</v>
      </c>
      <c r="H23" s="19">
        <v>500.80499999999995</v>
      </c>
      <c r="I23" s="140">
        <v>460.05799999999999</v>
      </c>
      <c r="J23" s="247">
        <f t="shared" si="5"/>
        <v>7.9503757991452838E-3</v>
      </c>
      <c r="K23" s="215">
        <f t="shared" si="6"/>
        <v>8.059667516509857E-3</v>
      </c>
      <c r="L23" s="52">
        <f t="shared" si="7"/>
        <v>-8.1363005561046642E-2</v>
      </c>
      <c r="N23" s="27">
        <f t="shared" si="0"/>
        <v>5.0567975281715736</v>
      </c>
      <c r="O23" s="152">
        <f t="shared" si="1"/>
        <v>5.3564251533956604</v>
      </c>
      <c r="P23" s="52">
        <f t="shared" si="8"/>
        <v>5.9252446544448764E-2</v>
      </c>
    </row>
    <row r="24" spans="1:16" ht="20.100000000000001" customHeight="1">
      <c r="A24" s="8" t="s">
        <v>192</v>
      </c>
      <c r="B24" s="19">
        <v>707.69999999999993</v>
      </c>
      <c r="C24" s="140">
        <v>837.08999999999992</v>
      </c>
      <c r="D24" s="247">
        <f t="shared" si="2"/>
        <v>6.0822958608502719E-3</v>
      </c>
      <c r="E24" s="215">
        <f t="shared" si="3"/>
        <v>7.807364435076198E-3</v>
      </c>
      <c r="F24" s="52">
        <f t="shared" si="4"/>
        <v>0.18283170835099619</v>
      </c>
      <c r="H24" s="19">
        <v>398.28300000000002</v>
      </c>
      <c r="I24" s="140">
        <v>452.80399999999997</v>
      </c>
      <c r="J24" s="247">
        <f t="shared" si="5"/>
        <v>6.3228193097332923E-3</v>
      </c>
      <c r="K24" s="215">
        <f t="shared" si="6"/>
        <v>7.9325860872884041E-3</v>
      </c>
      <c r="L24" s="52">
        <f t="shared" si="7"/>
        <v>0.13689010075750147</v>
      </c>
      <c r="N24" s="27">
        <f t="shared" si="0"/>
        <v>5.6278507842306071</v>
      </c>
      <c r="O24" s="152">
        <f t="shared" si="1"/>
        <v>5.4092630422057368</v>
      </c>
      <c r="P24" s="52">
        <f t="shared" si="8"/>
        <v>-3.8840358496596811E-2</v>
      </c>
    </row>
    <row r="25" spans="1:16" ht="20.100000000000001" customHeight="1">
      <c r="A25" s="8" t="s">
        <v>206</v>
      </c>
      <c r="B25" s="19">
        <v>417.20000000000005</v>
      </c>
      <c r="C25" s="140">
        <v>484.3</v>
      </c>
      <c r="D25" s="247">
        <f t="shared" si="2"/>
        <v>3.5856066598088654E-3</v>
      </c>
      <c r="E25" s="215">
        <f t="shared" si="3"/>
        <v>4.5169654349083172E-3</v>
      </c>
      <c r="F25" s="52">
        <f t="shared" si="4"/>
        <v>0.16083413231064228</v>
      </c>
      <c r="H25" s="19">
        <v>242.64500000000001</v>
      </c>
      <c r="I25" s="140">
        <v>290.60000000000002</v>
      </c>
      <c r="J25" s="247">
        <f t="shared" si="5"/>
        <v>3.8520360934567502E-3</v>
      </c>
      <c r="K25" s="215">
        <f t="shared" si="6"/>
        <v>5.0909654441347926E-3</v>
      </c>
      <c r="L25" s="52">
        <f t="shared" si="7"/>
        <v>0.1976344041707021</v>
      </c>
      <c r="N25" s="27">
        <f t="shared" si="0"/>
        <v>5.8160354745925211</v>
      </c>
      <c r="O25" s="152">
        <f t="shared" si="1"/>
        <v>6.0004129671691109</v>
      </c>
      <c r="P25" s="52">
        <f t="shared" si="8"/>
        <v>3.170157633701632E-2</v>
      </c>
    </row>
    <row r="26" spans="1:16" ht="20.100000000000001" customHeight="1">
      <c r="A26" s="8" t="s">
        <v>194</v>
      </c>
      <c r="B26" s="19">
        <v>265.22000000000003</v>
      </c>
      <c r="C26" s="140">
        <v>248.26999999999998</v>
      </c>
      <c r="D26" s="247">
        <f t="shared" si="2"/>
        <v>2.2794213765927789E-3</v>
      </c>
      <c r="E26" s="215">
        <f t="shared" si="3"/>
        <v>2.3155626853699936E-3</v>
      </c>
      <c r="F26" s="52">
        <f t="shared" si="4"/>
        <v>-6.3909207450418684E-2</v>
      </c>
      <c r="H26" s="19">
        <v>230.09899999999999</v>
      </c>
      <c r="I26" s="140">
        <v>227.94900000000001</v>
      </c>
      <c r="J26" s="247">
        <f t="shared" si="5"/>
        <v>3.6528659278711891E-3</v>
      </c>
      <c r="K26" s="215">
        <f t="shared" si="6"/>
        <v>3.9933946387649064E-3</v>
      </c>
      <c r="L26" s="52">
        <f t="shared" si="7"/>
        <v>-9.3438041886317515E-3</v>
      </c>
      <c r="N26" s="27">
        <f t="shared" si="0"/>
        <v>8.6757785988990257</v>
      </c>
      <c r="O26" s="152">
        <f t="shared" si="1"/>
        <v>9.1814959519877561</v>
      </c>
      <c r="P26" s="52">
        <f t="shared" si="8"/>
        <v>5.8290716772429745E-2</v>
      </c>
    </row>
    <row r="27" spans="1:16" ht="20.100000000000001" customHeight="1">
      <c r="A27" s="8" t="s">
        <v>202</v>
      </c>
      <c r="B27" s="19">
        <v>245.7</v>
      </c>
      <c r="C27" s="140">
        <v>249.63000000000002</v>
      </c>
      <c r="D27" s="247">
        <f t="shared" si="2"/>
        <v>2.1116576134109256E-3</v>
      </c>
      <c r="E27" s="215">
        <f t="shared" si="3"/>
        <v>2.3282471226846236E-3</v>
      </c>
      <c r="F27" s="52">
        <f t="shared" si="4"/>
        <v>1.599511599511614E-2</v>
      </c>
      <c r="H27" s="19">
        <v>213.73899999999998</v>
      </c>
      <c r="I27" s="140">
        <v>211.91300000000001</v>
      </c>
      <c r="J27" s="247">
        <f t="shared" si="5"/>
        <v>3.3931477779445369E-3</v>
      </c>
      <c r="K27" s="215">
        <f t="shared" si="6"/>
        <v>3.7124630425427953E-3</v>
      </c>
      <c r="L27" s="52">
        <f t="shared" si="7"/>
        <v>-8.5431297049203235E-3</v>
      </c>
      <c r="N27" s="27">
        <f t="shared" ref="N27" si="9">(H27/B27)*10</f>
        <v>8.6991859991859997</v>
      </c>
      <c r="O27" s="152">
        <f t="shared" ref="O27" si="10">(I27/C27)*10</f>
        <v>8.4890838440892509</v>
      </c>
      <c r="P27" s="52">
        <f t="shared" ref="P27" si="11">(O27-N27)/N27</f>
        <v>-2.4151932734443025E-2</v>
      </c>
    </row>
    <row r="28" spans="1:16" ht="20.100000000000001" customHeight="1">
      <c r="A28" s="8" t="s">
        <v>198</v>
      </c>
      <c r="B28" s="19">
        <v>540.28</v>
      </c>
      <c r="C28" s="140">
        <v>322.58</v>
      </c>
      <c r="D28" s="247">
        <f t="shared" si="2"/>
        <v>4.6434121911829666E-3</v>
      </c>
      <c r="E28" s="215">
        <f t="shared" si="3"/>
        <v>3.0086366095245197E-3</v>
      </c>
      <c r="F28" s="52">
        <f t="shared" si="4"/>
        <v>-0.40293921670245059</v>
      </c>
      <c r="H28" s="19">
        <v>304.52100000000002</v>
      </c>
      <c r="I28" s="140">
        <v>196.69200000000001</v>
      </c>
      <c r="J28" s="247">
        <f t="shared" si="5"/>
        <v>4.834329506956842E-3</v>
      </c>
      <c r="K28" s="215">
        <f t="shared" si="6"/>
        <v>3.4458092743900916E-3</v>
      </c>
      <c r="L28" s="52">
        <f t="shared" si="7"/>
        <v>-0.35409380633847914</v>
      </c>
      <c r="N28" s="27">
        <f t="shared" si="0"/>
        <v>5.636355223217592</v>
      </c>
      <c r="O28" s="152">
        <f t="shared" si="1"/>
        <v>6.0974641949283903</v>
      </c>
      <c r="P28" s="52">
        <f t="shared" si="8"/>
        <v>8.1809778385040791E-2</v>
      </c>
    </row>
    <row r="29" spans="1:16" ht="20.100000000000001" customHeight="1">
      <c r="A29" s="8" t="s">
        <v>218</v>
      </c>
      <c r="B29" s="19">
        <v>332.51</v>
      </c>
      <c r="C29" s="140">
        <v>421.44</v>
      </c>
      <c r="D29" s="247">
        <f t="shared" si="2"/>
        <v>2.8577422589957952E-3</v>
      </c>
      <c r="E29" s="215">
        <f t="shared" si="3"/>
        <v>3.930683280792404E-3</v>
      </c>
      <c r="F29" s="52">
        <f>(C29-B29)/B29</f>
        <v>0.26745060298938378</v>
      </c>
      <c r="H29" s="19">
        <v>171.72499999999999</v>
      </c>
      <c r="I29" s="140">
        <v>183.155</v>
      </c>
      <c r="J29" s="247">
        <f t="shared" si="5"/>
        <v>2.7261674386402372E-3</v>
      </c>
      <c r="K29" s="215">
        <f t="shared" si="6"/>
        <v>3.2086571779783479E-3</v>
      </c>
      <c r="L29" s="52">
        <f>(I29-H29)/H29</f>
        <v>6.6559906827777016E-2</v>
      </c>
      <c r="N29" s="27">
        <f t="shared" si="0"/>
        <v>5.1645063306366721</v>
      </c>
      <c r="O29" s="152">
        <f t="shared" si="1"/>
        <v>4.3459329916476843</v>
      </c>
      <c r="P29" s="52">
        <f>(O29-N29)/N29</f>
        <v>-0.15849982294204593</v>
      </c>
    </row>
    <row r="30" spans="1:16" ht="20.100000000000001" customHeight="1">
      <c r="A30" s="8" t="s">
        <v>247</v>
      </c>
      <c r="B30" s="19">
        <v>77.28</v>
      </c>
      <c r="C30" s="140">
        <v>177.95</v>
      </c>
      <c r="D30" s="247">
        <f t="shared" si="2"/>
        <v>6.6417948866258174E-4</v>
      </c>
      <c r="E30" s="215">
        <f t="shared" si="3"/>
        <v>1.6597026618664773E-3</v>
      </c>
      <c r="F30" s="52">
        <f>(C30-B30)/B30</f>
        <v>1.3026656314699792</v>
      </c>
      <c r="H30" s="19">
        <v>81.587000000000003</v>
      </c>
      <c r="I30" s="140">
        <v>180.89699999999999</v>
      </c>
      <c r="J30" s="247">
        <f t="shared" si="5"/>
        <v>1.2952093336226003E-3</v>
      </c>
      <c r="K30" s="215">
        <f t="shared" si="6"/>
        <v>3.1690997107627376E-3</v>
      </c>
      <c r="L30" s="52">
        <f t="shared" ref="L30:L31" si="12">(I30-H30)/H30</f>
        <v>1.2172282348903622</v>
      </c>
      <c r="N30" s="27">
        <f t="shared" ref="N30:N31" si="13">(H30/B30)*10</f>
        <v>10.557324016563147</v>
      </c>
      <c r="O30" s="152">
        <f t="shared" ref="O30:O31" si="14">(I30/C30)*10</f>
        <v>10.165608316942961</v>
      </c>
      <c r="P30" s="52">
        <f t="shared" ref="P30:P31" si="15">(O30-N30)/N30</f>
        <v>-3.7103692091445852E-2</v>
      </c>
    </row>
    <row r="31" spans="1:16" ht="20.100000000000001" customHeight="1">
      <c r="A31" s="8" t="s">
        <v>197</v>
      </c>
      <c r="B31" s="19">
        <v>358.2</v>
      </c>
      <c r="C31" s="140">
        <v>202.37</v>
      </c>
      <c r="D31" s="247">
        <f t="shared" si="2"/>
        <v>3.0785338100276496E-3</v>
      </c>
      <c r="E31" s="215">
        <f t="shared" si="3"/>
        <v>1.8874629260012309E-3</v>
      </c>
      <c r="F31" s="52">
        <f t="shared" si="4"/>
        <v>-0.43503629257398096</v>
      </c>
      <c r="H31" s="19">
        <v>299.31400000000002</v>
      </c>
      <c r="I31" s="140">
        <v>154.15700000000001</v>
      </c>
      <c r="J31" s="247">
        <f t="shared" si="5"/>
        <v>4.7516673794098943E-3</v>
      </c>
      <c r="K31" s="215">
        <f t="shared" si="6"/>
        <v>2.7006467996265908E-3</v>
      </c>
      <c r="L31" s="52">
        <f t="shared" si="12"/>
        <v>-0.48496562138757293</v>
      </c>
      <c r="N31" s="27">
        <f t="shared" si="13"/>
        <v>8.3560580681183705</v>
      </c>
      <c r="O31" s="152">
        <f t="shared" si="14"/>
        <v>7.6175816573602804</v>
      </c>
      <c r="P31" s="52">
        <f t="shared" si="15"/>
        <v>-8.8376170287239444E-2</v>
      </c>
    </row>
    <row r="32" spans="1:16" ht="20.100000000000001" customHeight="1" thickBot="1">
      <c r="A32" s="8" t="s">
        <v>17</v>
      </c>
      <c r="B32" s="19">
        <f>B33-SUM(B7:B31)</f>
        <v>4273.9500000000116</v>
      </c>
      <c r="C32" s="140">
        <f>C33-SUM(C7:C31)</f>
        <v>3200.9300000000512</v>
      </c>
      <c r="D32" s="247">
        <f t="shared" si="2"/>
        <v>3.673227129360053E-2</v>
      </c>
      <c r="E32" s="215">
        <f t="shared" si="3"/>
        <v>2.9854408774646523E-2</v>
      </c>
      <c r="F32" s="52">
        <f t="shared" si="4"/>
        <v>-0.25106049439042516</v>
      </c>
      <c r="H32" s="19">
        <f>H33-SUM(H7:H31)</f>
        <v>3387.359000000004</v>
      </c>
      <c r="I32" s="140">
        <f>I33-SUM(I7:I31)</f>
        <v>2436.3839999999982</v>
      </c>
      <c r="J32" s="247">
        <f t="shared" si="5"/>
        <v>5.3774976321356624E-2</v>
      </c>
      <c r="K32" s="215">
        <f t="shared" si="6"/>
        <v>4.2682542163258404E-2</v>
      </c>
      <c r="L32" s="52">
        <f t="shared" si="7"/>
        <v>-0.28074231281656437</v>
      </c>
      <c r="N32" s="27">
        <f t="shared" si="0"/>
        <v>7.9255934206062184</v>
      </c>
      <c r="O32" s="152">
        <f t="shared" si="1"/>
        <v>7.6114879113256437</v>
      </c>
      <c r="P32" s="52">
        <f t="shared" si="8"/>
        <v>-3.9631796966005502E-2</v>
      </c>
    </row>
    <row r="33" spans="1:16" ht="26.25" customHeight="1" thickBot="1">
      <c r="A33" s="12" t="s">
        <v>18</v>
      </c>
      <c r="B33" s="17">
        <v>116354.08999999998</v>
      </c>
      <c r="C33" s="145">
        <v>107218.00000000001</v>
      </c>
      <c r="D33" s="243">
        <f>SUM(D7:D32)</f>
        <v>1.0000000000000002</v>
      </c>
      <c r="E33" s="244">
        <f>SUM(E7:E32)</f>
        <v>1.0000000000000007</v>
      </c>
      <c r="F33" s="57">
        <f t="shared" si="4"/>
        <v>-7.8519715121316058E-2</v>
      </c>
      <c r="G33" s="1"/>
      <c r="H33" s="17">
        <v>62991.362000000008</v>
      </c>
      <c r="I33" s="145">
        <v>57081.510999999991</v>
      </c>
      <c r="J33" s="243">
        <f>SUM(J7:J32)</f>
        <v>0.99999999999999989</v>
      </c>
      <c r="K33" s="244">
        <f>SUM(K7:K32)</f>
        <v>1.0000000000000002</v>
      </c>
      <c r="L33" s="57">
        <f t="shared" si="7"/>
        <v>-9.3820022497688116E-2</v>
      </c>
      <c r="N33" s="29">
        <f t="shared" si="0"/>
        <v>5.4137643120237557</v>
      </c>
      <c r="O33" s="146">
        <f t="shared" si="1"/>
        <v>5.3238738831166383</v>
      </c>
      <c r="P33" s="57">
        <f t="shared" si="8"/>
        <v>-1.6604052878230094E-2</v>
      </c>
    </row>
    <row r="35" spans="1:16" ht="15.75" thickBot="1"/>
    <row r="36" spans="1:16">
      <c r="A36" s="484" t="s">
        <v>2</v>
      </c>
      <c r="B36" s="472" t="s">
        <v>1</v>
      </c>
      <c r="C36" s="470"/>
      <c r="D36" s="472" t="s">
        <v>102</v>
      </c>
      <c r="E36" s="470"/>
      <c r="F36" s="130" t="s">
        <v>0</v>
      </c>
      <c r="H36" s="482" t="s">
        <v>19</v>
      </c>
      <c r="I36" s="483"/>
      <c r="J36" s="472" t="s">
        <v>102</v>
      </c>
      <c r="K36" s="473"/>
      <c r="L36" s="130" t="s">
        <v>0</v>
      </c>
      <c r="N36" s="480" t="s">
        <v>22</v>
      </c>
      <c r="O36" s="470"/>
      <c r="P36" s="130" t="s">
        <v>0</v>
      </c>
    </row>
    <row r="37" spans="1:16">
      <c r="A37" s="485"/>
      <c r="B37" s="475" t="str">
        <f>B5</f>
        <v>jan-mar</v>
      </c>
      <c r="C37" s="477"/>
      <c r="D37" s="475" t="str">
        <f>B5</f>
        <v>jan-mar</v>
      </c>
      <c r="E37" s="477"/>
      <c r="F37" s="131" t="str">
        <f>F5</f>
        <v>2026/2025</v>
      </c>
      <c r="H37" s="478" t="str">
        <f>B5</f>
        <v>jan-mar</v>
      </c>
      <c r="I37" s="477"/>
      <c r="J37" s="475" t="str">
        <f>B5</f>
        <v>jan-mar</v>
      </c>
      <c r="K37" s="476"/>
      <c r="L37" s="131" t="str">
        <f>L5</f>
        <v>2026/2025</v>
      </c>
      <c r="N37" s="478" t="str">
        <f>B5</f>
        <v>jan-mar</v>
      </c>
      <c r="O37" s="476"/>
      <c r="P37" s="131" t="str">
        <f>P5</f>
        <v>2026/2025</v>
      </c>
    </row>
    <row r="38" spans="1:16" ht="19.5" customHeight="1" thickBot="1">
      <c r="A38" s="486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319">
        <f>B6</f>
        <v>2025</v>
      </c>
      <c r="I38" s="134">
        <f>C6</f>
        <v>2026</v>
      </c>
      <c r="J38" s="176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179</v>
      </c>
      <c r="B39" s="39">
        <v>40521.22</v>
      </c>
      <c r="C39" s="147">
        <v>33900.11</v>
      </c>
      <c r="D39" s="247">
        <f t="shared" ref="D39:D61" si="16">B39/$B$62</f>
        <v>0.44241404493468101</v>
      </c>
      <c r="E39" s="246">
        <f t="shared" ref="E39:E61" si="17">C39/$C$62</f>
        <v>0.39788599981032985</v>
      </c>
      <c r="F39" s="52">
        <f>(C39-B39)/B39</f>
        <v>-0.16339858474152555</v>
      </c>
      <c r="H39" s="320">
        <v>17169.170999999998</v>
      </c>
      <c r="I39" s="317">
        <v>14464.071</v>
      </c>
      <c r="J39" s="323">
        <f>H39/$H$62</f>
        <v>0.41426311881068073</v>
      </c>
      <c r="K39" s="246">
        <f t="shared" ref="K39:K61" si="18">I39/$I$62</f>
        <v>0.37205128170831619</v>
      </c>
      <c r="L39" s="52">
        <f>(I39-H39)/H39</f>
        <v>-0.1575556560069207</v>
      </c>
      <c r="N39" s="27">
        <f t="shared" ref="N39:N62" si="19">(H39/B39)*10</f>
        <v>4.2370814600350135</v>
      </c>
      <c r="O39" s="151">
        <f t="shared" ref="O39:O62" si="20">(I39/C39)*10</f>
        <v>4.266673765955332</v>
      </c>
      <c r="P39" s="61">
        <f t="shared" si="8"/>
        <v>6.9841248509000661E-3</v>
      </c>
    </row>
    <row r="40" spans="1:16" ht="20.100000000000001" customHeight="1">
      <c r="A40" s="38" t="s">
        <v>185</v>
      </c>
      <c r="B40" s="19">
        <v>17885.990000000002</v>
      </c>
      <c r="C40" s="140">
        <v>14942.46</v>
      </c>
      <c r="D40" s="247">
        <f t="shared" si="16"/>
        <v>0.1952807241134708</v>
      </c>
      <c r="E40" s="215">
        <f t="shared" si="17"/>
        <v>0.17537983318419501</v>
      </c>
      <c r="F40" s="52">
        <f t="shared" ref="F40:F62" si="21">(C40-B40)/B40</f>
        <v>-0.16457182409248816</v>
      </c>
      <c r="H40" s="321">
        <v>8015.9890000000005</v>
      </c>
      <c r="I40" s="317">
        <v>6797.3709999999992</v>
      </c>
      <c r="J40" s="323">
        <f t="shared" ref="J40:J61" si="22">H40/$H$62</f>
        <v>0.19341228551408279</v>
      </c>
      <c r="K40" s="215">
        <f t="shared" si="18"/>
        <v>0.17484500683085272</v>
      </c>
      <c r="L40" s="52">
        <f t="shared" ref="L40:L62" si="23">(I40-H40)/H40</f>
        <v>-0.15202341220777638</v>
      </c>
      <c r="N40" s="27">
        <f t="shared" si="19"/>
        <v>4.481713900097227</v>
      </c>
      <c r="O40" s="152">
        <f t="shared" si="20"/>
        <v>4.5490307486183665</v>
      </c>
      <c r="P40" s="52">
        <f t="shared" si="8"/>
        <v>1.5020335974520623E-2</v>
      </c>
    </row>
    <row r="41" spans="1:16" ht="20.100000000000001" customHeight="1">
      <c r="A41" s="38" t="s">
        <v>188</v>
      </c>
      <c r="B41" s="19">
        <v>12152.54</v>
      </c>
      <c r="C41" s="140">
        <v>14423.600000000002</v>
      </c>
      <c r="D41" s="247">
        <f t="shared" si="16"/>
        <v>0.13268244089468453</v>
      </c>
      <c r="E41" s="215">
        <f t="shared" si="17"/>
        <v>0.16928996710819741</v>
      </c>
      <c r="F41" s="52">
        <f t="shared" si="21"/>
        <v>0.18687945071565296</v>
      </c>
      <c r="H41" s="321">
        <v>5268.1260000000002</v>
      </c>
      <c r="I41" s="317">
        <v>6188.8329999999996</v>
      </c>
      <c r="J41" s="323">
        <f t="shared" si="22"/>
        <v>0.12711098905402227</v>
      </c>
      <c r="K41" s="215">
        <f t="shared" si="18"/>
        <v>0.15919192113539291</v>
      </c>
      <c r="L41" s="52">
        <f t="shared" si="23"/>
        <v>0.17476935821200923</v>
      </c>
      <c r="N41" s="27">
        <f t="shared" si="19"/>
        <v>4.3349999259414078</v>
      </c>
      <c r="O41" s="152">
        <f t="shared" si="20"/>
        <v>4.2907686014587192</v>
      </c>
      <c r="P41" s="52">
        <f t="shared" si="8"/>
        <v>-1.0203304553248213E-2</v>
      </c>
    </row>
    <row r="42" spans="1:16" ht="20.100000000000001" customHeight="1">
      <c r="A42" s="38" t="s">
        <v>187</v>
      </c>
      <c r="B42" s="19">
        <v>7470.1299999999992</v>
      </c>
      <c r="C42" s="140">
        <v>6942.03</v>
      </c>
      <c r="D42" s="247">
        <f t="shared" si="16"/>
        <v>8.1559499676660971E-2</v>
      </c>
      <c r="E42" s="215">
        <f t="shared" si="17"/>
        <v>8.1478689811428459E-2</v>
      </c>
      <c r="F42" s="52">
        <f t="shared" si="21"/>
        <v>-7.0694887505304393E-2</v>
      </c>
      <c r="H42" s="321">
        <v>3303.9169999999999</v>
      </c>
      <c r="I42" s="317">
        <v>3371.1210000000001</v>
      </c>
      <c r="J42" s="323">
        <f t="shared" si="22"/>
        <v>7.9717940995032779E-2</v>
      </c>
      <c r="K42" s="215">
        <f t="shared" si="18"/>
        <v>8.6713477059385341E-2</v>
      </c>
      <c r="L42" s="52">
        <f t="shared" si="23"/>
        <v>2.0340704684772705E-2</v>
      </c>
      <c r="N42" s="27">
        <f t="shared" si="19"/>
        <v>4.4228373535668055</v>
      </c>
      <c r="O42" s="152">
        <f t="shared" si="20"/>
        <v>4.8561026097553599</v>
      </c>
      <c r="P42" s="52">
        <f t="shared" si="8"/>
        <v>9.7960929049119752E-2</v>
      </c>
    </row>
    <row r="43" spans="1:16" ht="20.100000000000001" customHeight="1">
      <c r="A43" s="38" t="s">
        <v>193</v>
      </c>
      <c r="B43" s="19">
        <v>2899.65</v>
      </c>
      <c r="C43" s="140">
        <v>4382.8700000000008</v>
      </c>
      <c r="D43" s="247">
        <f t="shared" si="16"/>
        <v>3.1658619493560358E-2</v>
      </c>
      <c r="E43" s="215">
        <f t="shared" si="17"/>
        <v>5.1441798035130284E-2</v>
      </c>
      <c r="F43" s="52">
        <f t="shared" si="21"/>
        <v>0.51151690721293974</v>
      </c>
      <c r="H43" s="321">
        <v>2195.27</v>
      </c>
      <c r="I43" s="317">
        <v>2821.748</v>
      </c>
      <c r="J43" s="323">
        <f t="shared" si="22"/>
        <v>5.2968160013755067E-2</v>
      </c>
      <c r="K43" s="215">
        <f t="shared" si="18"/>
        <v>7.2582259867078766E-2</v>
      </c>
      <c r="L43" s="52">
        <f t="shared" si="23"/>
        <v>0.28537628628824702</v>
      </c>
      <c r="N43" s="27">
        <f t="shared" si="19"/>
        <v>7.5708102702050244</v>
      </c>
      <c r="O43" s="152">
        <f t="shared" si="20"/>
        <v>6.4381284409530721</v>
      </c>
      <c r="P43" s="52">
        <f t="shared" si="8"/>
        <v>-0.14961170453704664</v>
      </c>
    </row>
    <row r="44" spans="1:16" ht="20.100000000000001" customHeight="1">
      <c r="A44" s="38" t="s">
        <v>191</v>
      </c>
      <c r="B44" s="19">
        <v>2602.77</v>
      </c>
      <c r="C44" s="140">
        <v>2574.5299999999997</v>
      </c>
      <c r="D44" s="247">
        <f t="shared" si="16"/>
        <v>2.8417258999966923E-2</v>
      </c>
      <c r="E44" s="215">
        <f t="shared" si="17"/>
        <v>3.0217289651617307E-2</v>
      </c>
      <c r="F44" s="52">
        <f t="shared" si="21"/>
        <v>-1.0849979060769963E-2</v>
      </c>
      <c r="H44" s="321">
        <v>1353.095</v>
      </c>
      <c r="I44" s="317">
        <v>1252.047</v>
      </c>
      <c r="J44" s="323">
        <f t="shared" si="22"/>
        <v>3.2647898652016345E-2</v>
      </c>
      <c r="K44" s="215">
        <f t="shared" si="18"/>
        <v>3.2205711041452451E-2</v>
      </c>
      <c r="L44" s="52">
        <f t="shared" si="23"/>
        <v>-7.4679161477945011E-2</v>
      </c>
      <c r="N44" s="27">
        <f t="shared" si="19"/>
        <v>5.1986729522777653</v>
      </c>
      <c r="O44" s="152">
        <f t="shared" si="20"/>
        <v>4.8632060997541302</v>
      </c>
      <c r="P44" s="52">
        <f t="shared" si="8"/>
        <v>-6.4529324233918661E-2</v>
      </c>
    </row>
    <row r="45" spans="1:16" ht="20.100000000000001" customHeight="1">
      <c r="A45" s="38" t="s">
        <v>186</v>
      </c>
      <c r="B45" s="19">
        <v>2278.8999999999996</v>
      </c>
      <c r="C45" s="140">
        <v>3097.79</v>
      </c>
      <c r="D45" s="247">
        <f t="shared" si="16"/>
        <v>2.4881219445062226E-2</v>
      </c>
      <c r="E45" s="215">
        <f t="shared" si="17"/>
        <v>3.6358798580666603E-2</v>
      </c>
      <c r="F45" s="52">
        <f t="shared" si="21"/>
        <v>0.35933564438983739</v>
      </c>
      <c r="H45" s="321">
        <v>855.40600000000006</v>
      </c>
      <c r="I45" s="317">
        <v>1104.6369999999999</v>
      </c>
      <c r="J45" s="323">
        <f t="shared" si="22"/>
        <v>2.0639503061002141E-2</v>
      </c>
      <c r="K45" s="215">
        <f t="shared" si="18"/>
        <v>2.8413965312561677E-2</v>
      </c>
      <c r="L45" s="52">
        <f t="shared" si="23"/>
        <v>0.29135989226168613</v>
      </c>
      <c r="N45" s="27">
        <f t="shared" si="19"/>
        <v>3.7535916450919311</v>
      </c>
      <c r="O45" s="152">
        <f t="shared" si="20"/>
        <v>3.5658872938449666</v>
      </c>
      <c r="P45" s="52">
        <f t="shared" si="8"/>
        <v>-5.0006598744538534E-2</v>
      </c>
    </row>
    <row r="46" spans="1:16" ht="20.100000000000001" customHeight="1">
      <c r="A46" s="38" t="s">
        <v>199</v>
      </c>
      <c r="B46" s="19">
        <v>1745.7199999999998</v>
      </c>
      <c r="C46" s="140">
        <v>1339.56</v>
      </c>
      <c r="D46" s="247">
        <f t="shared" si="16"/>
        <v>1.9059915928576959E-2</v>
      </c>
      <c r="E46" s="215">
        <f t="shared" si="17"/>
        <v>1.5722431871339811E-2</v>
      </c>
      <c r="F46" s="52">
        <f t="shared" si="21"/>
        <v>-0.23266044955662987</v>
      </c>
      <c r="H46" s="321">
        <v>933.45600000000002</v>
      </c>
      <c r="I46" s="317">
        <v>749.49400000000003</v>
      </c>
      <c r="J46" s="323">
        <f t="shared" si="22"/>
        <v>2.2522717831428368E-2</v>
      </c>
      <c r="K46" s="215">
        <f t="shared" si="18"/>
        <v>1.927881875944143E-2</v>
      </c>
      <c r="L46" s="52">
        <f t="shared" si="23"/>
        <v>-0.19707624140827204</v>
      </c>
      <c r="N46" s="27">
        <f t="shared" si="19"/>
        <v>5.3471117934147525</v>
      </c>
      <c r="O46" s="152">
        <f t="shared" si="20"/>
        <v>5.5950759951028708</v>
      </c>
      <c r="P46" s="52">
        <f t="shared" si="8"/>
        <v>4.6373483717602304E-2</v>
      </c>
    </row>
    <row r="47" spans="1:16" ht="20.100000000000001" customHeight="1">
      <c r="A47" s="38" t="s">
        <v>208</v>
      </c>
      <c r="B47" s="19">
        <v>990.3599999999999</v>
      </c>
      <c r="C47" s="140">
        <v>858.8900000000001</v>
      </c>
      <c r="D47" s="247">
        <f t="shared" si="16"/>
        <v>1.0812832721756913E-2</v>
      </c>
      <c r="E47" s="215">
        <f t="shared" si="17"/>
        <v>1.0080802285806573E-2</v>
      </c>
      <c r="F47" s="52">
        <f t="shared" si="21"/>
        <v>-0.1327497071771879</v>
      </c>
      <c r="H47" s="321">
        <v>500.80499999999995</v>
      </c>
      <c r="I47" s="317">
        <v>460.05799999999999</v>
      </c>
      <c r="J47" s="323">
        <f t="shared" si="22"/>
        <v>1.2083579411957802E-2</v>
      </c>
      <c r="K47" s="215">
        <f t="shared" si="18"/>
        <v>1.1833816949610143E-2</v>
      </c>
      <c r="L47" s="52">
        <f t="shared" si="23"/>
        <v>-8.1363005561046642E-2</v>
      </c>
      <c r="N47" s="27">
        <f t="shared" si="19"/>
        <v>5.0567975281715736</v>
      </c>
      <c r="O47" s="152">
        <f t="shared" si="20"/>
        <v>5.3564251533956604</v>
      </c>
      <c r="P47" s="52">
        <f t="shared" si="8"/>
        <v>5.9252446544448764E-2</v>
      </c>
    </row>
    <row r="48" spans="1:16" ht="20.100000000000001" customHeight="1">
      <c r="A48" s="38" t="s">
        <v>192</v>
      </c>
      <c r="B48" s="19">
        <v>707.69999999999993</v>
      </c>
      <c r="C48" s="140">
        <v>837.08999999999992</v>
      </c>
      <c r="D48" s="247">
        <f t="shared" si="16"/>
        <v>7.7267273690247657E-3</v>
      </c>
      <c r="E48" s="215">
        <f t="shared" si="17"/>
        <v>9.8249354229596585E-3</v>
      </c>
      <c r="F48" s="52">
        <f t="shared" si="21"/>
        <v>0.18283170835099619</v>
      </c>
      <c r="H48" s="321">
        <v>398.28300000000002</v>
      </c>
      <c r="I48" s="317">
        <v>452.80399999999997</v>
      </c>
      <c r="J48" s="323">
        <f t="shared" si="22"/>
        <v>9.6098965843647525E-3</v>
      </c>
      <c r="K48" s="215">
        <f t="shared" si="18"/>
        <v>1.1647226328096177E-2</v>
      </c>
      <c r="L48" s="52">
        <f t="shared" si="23"/>
        <v>0.13689010075750147</v>
      </c>
      <c r="N48" s="27">
        <f t="shared" si="19"/>
        <v>5.6278507842306071</v>
      </c>
      <c r="O48" s="152">
        <f t="shared" si="20"/>
        <v>5.4092630422057368</v>
      </c>
      <c r="P48" s="52">
        <f t="shared" si="8"/>
        <v>-3.8840358496596811E-2</v>
      </c>
    </row>
    <row r="49" spans="1:16" ht="20.100000000000001" customHeight="1">
      <c r="A49" s="38" t="s">
        <v>206</v>
      </c>
      <c r="B49" s="19">
        <v>417.20000000000005</v>
      </c>
      <c r="C49" s="140">
        <v>484.3</v>
      </c>
      <c r="D49" s="247">
        <f t="shared" si="16"/>
        <v>4.5550242452411091E-3</v>
      </c>
      <c r="E49" s="215">
        <f t="shared" si="17"/>
        <v>5.6842349393008678E-3</v>
      </c>
      <c r="F49" s="52">
        <f t="shared" si="21"/>
        <v>0.16083413231064228</v>
      </c>
      <c r="H49" s="321">
        <v>242.64500000000001</v>
      </c>
      <c r="I49" s="317">
        <v>290.60000000000002</v>
      </c>
      <c r="J49" s="323">
        <f t="shared" si="22"/>
        <v>5.8546143237677368E-3</v>
      </c>
      <c r="K49" s="215">
        <f t="shared" si="18"/>
        <v>7.474942736691261E-3</v>
      </c>
      <c r="L49" s="52">
        <f t="shared" si="23"/>
        <v>0.1976344041707021</v>
      </c>
      <c r="N49" s="27">
        <f t="shared" si="19"/>
        <v>5.8160354745925211</v>
      </c>
      <c r="O49" s="152">
        <f t="shared" si="20"/>
        <v>6.0004129671691109</v>
      </c>
      <c r="P49" s="52">
        <f t="shared" si="8"/>
        <v>3.170157633701632E-2</v>
      </c>
    </row>
    <row r="50" spans="1:16" ht="20.100000000000001" customHeight="1">
      <c r="A50" s="38" t="s">
        <v>198</v>
      </c>
      <c r="B50" s="19">
        <v>540.28</v>
      </c>
      <c r="C50" s="140">
        <v>322.58</v>
      </c>
      <c r="D50" s="247">
        <f t="shared" si="16"/>
        <v>5.898821906085489E-3</v>
      </c>
      <c r="E50" s="215">
        <f t="shared" si="17"/>
        <v>3.7861253494108483E-3</v>
      </c>
      <c r="F50" s="52">
        <f t="shared" si="21"/>
        <v>-0.40293921670245059</v>
      </c>
      <c r="H50" s="321">
        <v>304.52100000000002</v>
      </c>
      <c r="I50" s="317">
        <v>196.69200000000001</v>
      </c>
      <c r="J50" s="323">
        <f t="shared" si="22"/>
        <v>7.3475777720046773E-3</v>
      </c>
      <c r="K50" s="215">
        <f t="shared" si="18"/>
        <v>5.0593993006375687E-3</v>
      </c>
      <c r="L50" s="52">
        <f t="shared" si="23"/>
        <v>-0.35409380633847914</v>
      </c>
      <c r="N50" s="27">
        <f t="shared" si="19"/>
        <v>5.636355223217592</v>
      </c>
      <c r="O50" s="152">
        <f t="shared" si="20"/>
        <v>6.0974641949283903</v>
      </c>
      <c r="P50" s="52">
        <f t="shared" si="8"/>
        <v>8.1809778385040791E-2</v>
      </c>
    </row>
    <row r="51" spans="1:16" ht="20.100000000000001" customHeight="1">
      <c r="A51" s="38" t="s">
        <v>207</v>
      </c>
      <c r="B51" s="19">
        <v>411.14</v>
      </c>
      <c r="C51" s="140">
        <v>228.48000000000002</v>
      </c>
      <c r="D51" s="247">
        <f t="shared" si="16"/>
        <v>4.488860662004864E-3</v>
      </c>
      <c r="E51" s="215">
        <f t="shared" si="17"/>
        <v>2.6816725148285409E-3</v>
      </c>
      <c r="F51" s="52">
        <f t="shared" si="21"/>
        <v>-0.44427688865106768</v>
      </c>
      <c r="H51" s="321">
        <v>235.02800000000002</v>
      </c>
      <c r="I51" s="317">
        <v>125.54500000000002</v>
      </c>
      <c r="J51" s="323">
        <f t="shared" si="22"/>
        <v>5.6708289694264611E-3</v>
      </c>
      <c r="K51" s="215">
        <f t="shared" si="18"/>
        <v>3.2293244524360097E-3</v>
      </c>
      <c r="L51" s="52">
        <f t="shared" si="23"/>
        <v>-0.46582960328131112</v>
      </c>
      <c r="N51" s="27">
        <f t="shared" si="19"/>
        <v>5.7164955976066558</v>
      </c>
      <c r="O51" s="152">
        <f t="shared" si="20"/>
        <v>5.4947916666666679</v>
      </c>
      <c r="P51" s="52">
        <f t="shared" si="8"/>
        <v>-3.8783189307940599E-2</v>
      </c>
    </row>
    <row r="52" spans="1:16" ht="20.100000000000001" customHeight="1">
      <c r="A52" s="38" t="s">
        <v>203</v>
      </c>
      <c r="B52" s="19">
        <v>306.19</v>
      </c>
      <c r="C52" s="140">
        <v>160.72</v>
      </c>
      <c r="D52" s="247">
        <f t="shared" si="16"/>
        <v>3.3430078467171021E-3</v>
      </c>
      <c r="E52" s="215">
        <f t="shared" si="17"/>
        <v>1.8863725778328214E-3</v>
      </c>
      <c r="F52" s="52">
        <f t="shared" si="21"/>
        <v>-0.47509716189294227</v>
      </c>
      <c r="H52" s="321">
        <v>196.04900000000001</v>
      </c>
      <c r="I52" s="317">
        <v>111.18899999999999</v>
      </c>
      <c r="J52" s="323">
        <f t="shared" si="22"/>
        <v>4.7303314865764431E-3</v>
      </c>
      <c r="K52" s="215">
        <f t="shared" si="18"/>
        <v>2.8600530211629884E-3</v>
      </c>
      <c r="L52" s="52">
        <f t="shared" si="23"/>
        <v>-0.43285097093073677</v>
      </c>
      <c r="N52" s="27">
        <f t="shared" si="19"/>
        <v>6.4028544367876163</v>
      </c>
      <c r="O52" s="152">
        <f t="shared" si="20"/>
        <v>6.9181806869089089</v>
      </c>
      <c r="P52" s="52">
        <f t="shared" si="8"/>
        <v>8.048383033049826E-2</v>
      </c>
    </row>
    <row r="53" spans="1:16" ht="20.100000000000001" customHeight="1">
      <c r="A53" s="38" t="s">
        <v>196</v>
      </c>
      <c r="B53" s="19">
        <v>138.05000000000001</v>
      </c>
      <c r="C53" s="140">
        <v>124.81</v>
      </c>
      <c r="D53" s="247">
        <f t="shared" si="16"/>
        <v>1.5072413639873805E-3</v>
      </c>
      <c r="E53" s="215">
        <f t="shared" si="17"/>
        <v>1.4648964748588504E-3</v>
      </c>
      <c r="F53" s="52">
        <f t="shared" si="21"/>
        <v>-9.590727997102505E-2</v>
      </c>
      <c r="H53" s="321">
        <v>125.753</v>
      </c>
      <c r="I53" s="317">
        <v>109.881</v>
      </c>
      <c r="J53" s="323">
        <f t="shared" si="22"/>
        <v>3.0342076492685371E-3</v>
      </c>
      <c r="K53" s="215">
        <f t="shared" si="18"/>
        <v>2.8264080621141514E-3</v>
      </c>
      <c r="L53" s="52">
        <f t="shared" si="23"/>
        <v>-0.1262156767631786</v>
      </c>
      <c r="N53" s="27">
        <f t="shared" si="19"/>
        <v>9.1092357841361817</v>
      </c>
      <c r="O53" s="152">
        <f t="shared" si="20"/>
        <v>8.8038618700424642</v>
      </c>
      <c r="P53" s="52">
        <f t="shared" si="8"/>
        <v>-3.3523549212056733E-2</v>
      </c>
    </row>
    <row r="54" spans="1:16" ht="20.100000000000001" customHeight="1">
      <c r="A54" s="38" t="s">
        <v>213</v>
      </c>
      <c r="B54" s="19">
        <v>90.149999999999991</v>
      </c>
      <c r="C54" s="140">
        <v>159.26999999999998</v>
      </c>
      <c r="D54" s="247">
        <f t="shared" si="16"/>
        <v>9.8426518626195097E-4</v>
      </c>
      <c r="E54" s="215">
        <f t="shared" si="17"/>
        <v>1.8693539103498845E-3</v>
      </c>
      <c r="F54" s="52">
        <f t="shared" si="21"/>
        <v>0.76672212978369381</v>
      </c>
      <c r="H54" s="321">
        <v>47.412000000000006</v>
      </c>
      <c r="I54" s="317">
        <v>81.575000000000003</v>
      </c>
      <c r="J54" s="323">
        <f t="shared" si="22"/>
        <v>1.1439715399801189E-3</v>
      </c>
      <c r="K54" s="215">
        <f t="shared" si="18"/>
        <v>2.0983085125450434E-3</v>
      </c>
      <c r="L54" s="52">
        <f t="shared" si="23"/>
        <v>0.72055597738969024</v>
      </c>
      <c r="N54" s="27">
        <f t="shared" si="19"/>
        <v>5.2592346089850261</v>
      </c>
      <c r="O54" s="152">
        <f t="shared" si="20"/>
        <v>5.1218057386827409</v>
      </c>
      <c r="P54" s="52">
        <f t="shared" si="8"/>
        <v>-2.6130964012804798E-2</v>
      </c>
    </row>
    <row r="55" spans="1:16" ht="20.100000000000001" customHeight="1">
      <c r="A55" s="38" t="s">
        <v>214</v>
      </c>
      <c r="B55" s="19">
        <v>74.36</v>
      </c>
      <c r="C55" s="140">
        <v>118.42</v>
      </c>
      <c r="D55" s="247">
        <f t="shared" si="16"/>
        <v>8.1186865502427819E-4</v>
      </c>
      <c r="E55" s="215">
        <f t="shared" si="17"/>
        <v>1.3898969678133569E-3</v>
      </c>
      <c r="F55" s="52">
        <f t="shared" si="21"/>
        <v>0.592522861753631</v>
      </c>
      <c r="H55" s="321">
        <v>47.293999999999997</v>
      </c>
      <c r="I55" s="317">
        <v>66.218000000000004</v>
      </c>
      <c r="J55" s="323">
        <f t="shared" si="22"/>
        <v>1.1411243991356563E-3</v>
      </c>
      <c r="K55" s="215">
        <f t="shared" si="18"/>
        <v>1.7032889130702748E-3</v>
      </c>
      <c r="L55" s="52">
        <f t="shared" si="23"/>
        <v>0.40013532371971089</v>
      </c>
      <c r="N55" s="27">
        <f t="shared" si="19"/>
        <v>6.36013986013986</v>
      </c>
      <c r="O55" s="152">
        <f t="shared" si="20"/>
        <v>5.5917919270393508</v>
      </c>
      <c r="P55" s="52">
        <f t="shared" si="8"/>
        <v>-0.12080676683163587</v>
      </c>
    </row>
    <row r="56" spans="1:16" ht="20.100000000000001" customHeight="1">
      <c r="A56" s="38" t="s">
        <v>211</v>
      </c>
      <c r="B56" s="19">
        <v>77.960000000000008</v>
      </c>
      <c r="C56" s="140">
        <v>45.47</v>
      </c>
      <c r="D56" s="247">
        <f t="shared" si="16"/>
        <v>8.5117375397650253E-4</v>
      </c>
      <c r="E56" s="215">
        <f t="shared" si="17"/>
        <v>5.3368193824078144E-4</v>
      </c>
      <c r="F56" s="52">
        <f t="shared" si="21"/>
        <v>-0.41675218060543878</v>
      </c>
      <c r="H56" s="321">
        <v>59.738</v>
      </c>
      <c r="I56" s="317">
        <v>44.501000000000005</v>
      </c>
      <c r="J56" s="323">
        <f t="shared" si="22"/>
        <v>1.4413771166652395E-3</v>
      </c>
      <c r="K56" s="215">
        <f t="shared" si="18"/>
        <v>1.1446745585873977E-3</v>
      </c>
      <c r="L56" s="52">
        <f t="shared" si="23"/>
        <v>-0.2550637784994475</v>
      </c>
      <c r="N56" s="27">
        <f t="shared" ref="N56" si="24">(H56/B56)*10</f>
        <v>7.66264751154438</v>
      </c>
      <c r="O56" s="152">
        <f t="shared" ref="O56" si="25">(I56/C56)*10</f>
        <v>9.7868924565647699</v>
      </c>
      <c r="P56" s="52">
        <f t="shared" ref="P56" si="26">(O56-N56)/N56</f>
        <v>0.2772207571625927</v>
      </c>
    </row>
    <row r="57" spans="1:16" ht="20.100000000000001" customHeight="1">
      <c r="A57" s="38" t="s">
        <v>215</v>
      </c>
      <c r="B57" s="19">
        <v>58.02</v>
      </c>
      <c r="C57" s="140">
        <v>28.849999999999998</v>
      </c>
      <c r="D57" s="247">
        <f t="shared" si="16"/>
        <v>6.334671781133488E-4</v>
      </c>
      <c r="E57" s="215">
        <f t="shared" si="17"/>
        <v>3.3861279785015488E-4</v>
      </c>
      <c r="F57" s="52">
        <f t="shared" si="21"/>
        <v>-0.50275766976904523</v>
      </c>
      <c r="H57" s="321">
        <v>39.872999999999998</v>
      </c>
      <c r="I57" s="317">
        <v>32.548000000000002</v>
      </c>
      <c r="J57" s="323">
        <f t="shared" si="22"/>
        <v>9.6206819399365714E-4</v>
      </c>
      <c r="K57" s="215">
        <f t="shared" si="18"/>
        <v>8.3721416446602595E-4</v>
      </c>
      <c r="L57" s="52">
        <f t="shared" si="23"/>
        <v>-0.18370827376921717</v>
      </c>
      <c r="N57" s="27">
        <f t="shared" ref="N57:N60" si="27">(H57/B57)*10</f>
        <v>6.8722854188210958</v>
      </c>
      <c r="O57" s="152">
        <f t="shared" ref="O57:O60" si="28">(I57/C57)*10</f>
        <v>11.281802426343155</v>
      </c>
      <c r="P57" s="52">
        <f t="shared" ref="P57:P60" si="29">(O57-N57)/N57</f>
        <v>0.64163764145268709</v>
      </c>
    </row>
    <row r="58" spans="1:16" ht="20.100000000000001" customHeight="1">
      <c r="A58" s="38" t="s">
        <v>209</v>
      </c>
      <c r="B58" s="19">
        <v>6.3400000000000007</v>
      </c>
      <c r="C58" s="140">
        <v>59.370000000000005</v>
      </c>
      <c r="D58" s="247">
        <f t="shared" si="16"/>
        <v>6.9220646488083964E-5</v>
      </c>
      <c r="E58" s="215">
        <f t="shared" si="17"/>
        <v>6.9682640583583011E-4</v>
      </c>
      <c r="F58" s="52">
        <f t="shared" si="21"/>
        <v>8.3643533123028391</v>
      </c>
      <c r="H58" s="321">
        <v>8.9529999999999994</v>
      </c>
      <c r="I58" s="317">
        <v>31.104999999999997</v>
      </c>
      <c r="J58" s="323">
        <f t="shared" si="22"/>
        <v>2.1602077949552863E-4</v>
      </c>
      <c r="K58" s="215">
        <f t="shared" si="18"/>
        <v>8.0009667524012947E-4</v>
      </c>
      <c r="L58" s="52">
        <f t="shared" si="23"/>
        <v>2.4742544398525634</v>
      </c>
      <c r="N58" s="27">
        <f t="shared" ref="N58:N59" si="30">(H58/B58)*10</f>
        <v>14.121451104100943</v>
      </c>
      <c r="O58" s="152">
        <f t="shared" ref="O58:O59" si="31">(I58/C58)*10</f>
        <v>5.2391780360451401</v>
      </c>
      <c r="P58" s="52">
        <f t="shared" ref="P58:P59" si="32">(O58-N58)/N58</f>
        <v>-0.62899152520354962</v>
      </c>
    </row>
    <row r="59" spans="1:16" ht="20.100000000000001" customHeight="1">
      <c r="A59" s="38" t="s">
        <v>210</v>
      </c>
      <c r="B59" s="19">
        <v>88.57</v>
      </c>
      <c r="C59" s="140">
        <v>47.300000000000004</v>
      </c>
      <c r="D59" s="247">
        <f t="shared" si="16"/>
        <v>9.6701461505514135E-4</v>
      </c>
      <c r="E59" s="215">
        <f t="shared" si="17"/>
        <v>5.5516067030545336E-4</v>
      </c>
      <c r="F59" s="52">
        <f t="shared" ref="F59:F60" si="33">(C59-B59)/B59</f>
        <v>-0.46595912837303821</v>
      </c>
      <c r="H59" s="321">
        <v>54.174000000000007</v>
      </c>
      <c r="I59" s="317">
        <v>30.92</v>
      </c>
      <c r="J59" s="323">
        <f t="shared" si="22"/>
        <v>1.3071271873551624E-3</v>
      </c>
      <c r="K59" s="215">
        <f t="shared" si="18"/>
        <v>7.9533802277527107E-4</v>
      </c>
      <c r="L59" s="52">
        <f t="shared" ref="L59:L60" si="34">(I59-H59)/H59</f>
        <v>-0.42924650201203535</v>
      </c>
      <c r="N59" s="27">
        <f t="shared" si="30"/>
        <v>6.1165180083549746</v>
      </c>
      <c r="O59" s="152">
        <f t="shared" si="31"/>
        <v>6.5369978858350954</v>
      </c>
      <c r="P59" s="52">
        <f t="shared" si="32"/>
        <v>6.8744974985074564E-2</v>
      </c>
    </row>
    <row r="60" spans="1:16" ht="20.100000000000001" customHeight="1">
      <c r="A60" s="38" t="s">
        <v>229</v>
      </c>
      <c r="B60" s="19">
        <v>22.65</v>
      </c>
      <c r="C60" s="140">
        <v>50.68</v>
      </c>
      <c r="D60" s="247">
        <f t="shared" si="16"/>
        <v>2.4729458090774471E-4</v>
      </c>
      <c r="E60" s="215">
        <f t="shared" si="17"/>
        <v>5.9483177105878169E-4</v>
      </c>
      <c r="F60" s="52">
        <f t="shared" si="33"/>
        <v>1.2375275938189847</v>
      </c>
      <c r="H60" s="321">
        <v>18.338000000000001</v>
      </c>
      <c r="I60" s="317">
        <v>29.358999999999998</v>
      </c>
      <c r="J60" s="323">
        <f t="shared" si="22"/>
        <v>4.424649898792588E-4</v>
      </c>
      <c r="K60" s="215">
        <f t="shared" si="18"/>
        <v>7.5518528495016753E-4</v>
      </c>
      <c r="L60" s="52">
        <f t="shared" si="34"/>
        <v>0.60099247464281802</v>
      </c>
      <c r="N60" s="27">
        <f t="shared" si="27"/>
        <v>8.0962472406181032</v>
      </c>
      <c r="O60" s="152">
        <f t="shared" si="28"/>
        <v>5.7930149960536701</v>
      </c>
      <c r="P60" s="52">
        <f t="shared" si="29"/>
        <v>-0.28448146111563094</v>
      </c>
    </row>
    <row r="61" spans="1:16" ht="20.100000000000001" customHeight="1" thickBot="1">
      <c r="A61" s="8" t="s">
        <v>17</v>
      </c>
      <c r="B61" s="19">
        <f>B62-SUM(B39:B60)</f>
        <v>105.27999999998428</v>
      </c>
      <c r="C61" s="140">
        <f>C62-SUM(C39:C60)</f>
        <v>71.38000000003376</v>
      </c>
      <c r="D61" s="247">
        <f t="shared" si="16"/>
        <v>1.1494557826915444E-3</v>
      </c>
      <c r="E61" s="215">
        <f t="shared" si="17"/>
        <v>8.3778792064317128E-4</v>
      </c>
      <c r="F61" s="52">
        <f t="shared" ref="F61" si="35">(C61-B61)/B61</f>
        <v>-0.32199848024273919</v>
      </c>
      <c r="H61" s="322">
        <f>H62-SUM(H39:H60)</f>
        <v>71.791000000004715</v>
      </c>
      <c r="I61" s="318">
        <f>I62-SUM(I39:I60)</f>
        <v>64.235000000000582</v>
      </c>
      <c r="J61" s="323">
        <f t="shared" si="22"/>
        <v>1.7321956641086244E-3</v>
      </c>
      <c r="K61" s="215">
        <f t="shared" si="18"/>
        <v>1.6522813031361577E-3</v>
      </c>
      <c r="L61" s="52">
        <f t="shared" ref="L61" si="36">(I61-H61)/H61</f>
        <v>-0.10524996169441346</v>
      </c>
      <c r="N61" s="27">
        <f t="shared" si="19"/>
        <v>6.8190539513692467</v>
      </c>
      <c r="O61" s="152">
        <f t="shared" si="20"/>
        <v>8.9990193331423658</v>
      </c>
      <c r="P61" s="52">
        <f t="shared" ref="P61" si="37">(O61-N61)/N61</f>
        <v>0.31968736386597851</v>
      </c>
    </row>
    <row r="62" spans="1:16" ht="26.25" customHeight="1" thickBot="1">
      <c r="A62" s="12" t="s">
        <v>18</v>
      </c>
      <c r="B62" s="17">
        <v>91591.169999999984</v>
      </c>
      <c r="C62" s="145">
        <v>85200.560000000012</v>
      </c>
      <c r="D62" s="253">
        <f>SUM(D39:D61)</f>
        <v>0.99999999999999989</v>
      </c>
      <c r="E62" s="254">
        <f>SUM(E39:E61)</f>
        <v>1.0000000000000002</v>
      </c>
      <c r="F62" s="57">
        <f t="shared" si="21"/>
        <v>-6.9773210670853666E-2</v>
      </c>
      <c r="G62" s="1"/>
      <c r="H62" s="17">
        <v>41445.087</v>
      </c>
      <c r="I62" s="145">
        <v>38876.551999999989</v>
      </c>
      <c r="J62" s="253">
        <f>SUM(J39:J61)</f>
        <v>1.0000000000000002</v>
      </c>
      <c r="K62" s="254">
        <f>SUM(K39:K61)</f>
        <v>1.0000000000000004</v>
      </c>
      <c r="L62" s="57">
        <f t="shared" si="23"/>
        <v>-6.1974414482469556E-2</v>
      </c>
      <c r="M62" s="1"/>
      <c r="N62" s="29">
        <f t="shared" si="19"/>
        <v>4.5250090156070728</v>
      </c>
      <c r="O62" s="146">
        <f t="shared" si="20"/>
        <v>4.5629455956627494</v>
      </c>
      <c r="P62" s="57">
        <v>0</v>
      </c>
    </row>
    <row r="64" spans="1:16" ht="15.75" thickBot="1"/>
    <row r="65" spans="1:16">
      <c r="A65" s="484" t="s">
        <v>15</v>
      </c>
      <c r="B65" s="472" t="s">
        <v>1</v>
      </c>
      <c r="C65" s="470"/>
      <c r="D65" s="472" t="s">
        <v>102</v>
      </c>
      <c r="E65" s="470"/>
      <c r="F65" s="130" t="s">
        <v>0</v>
      </c>
      <c r="H65" s="482" t="s">
        <v>19</v>
      </c>
      <c r="I65" s="483"/>
      <c r="J65" s="472" t="s">
        <v>102</v>
      </c>
      <c r="K65" s="473"/>
      <c r="L65" s="130" t="s">
        <v>0</v>
      </c>
      <c r="N65" s="480" t="s">
        <v>22</v>
      </c>
      <c r="O65" s="470"/>
      <c r="P65" s="130" t="s">
        <v>0</v>
      </c>
    </row>
    <row r="66" spans="1:16">
      <c r="A66" s="485"/>
      <c r="B66" s="475" t="str">
        <f>B5</f>
        <v>jan-mar</v>
      </c>
      <c r="C66" s="477"/>
      <c r="D66" s="475" t="str">
        <f>B5</f>
        <v>jan-mar</v>
      </c>
      <c r="E66" s="477"/>
      <c r="F66" s="131" t="str">
        <f>F37</f>
        <v>2026/2025</v>
      </c>
      <c r="H66" s="478" t="str">
        <f>B5</f>
        <v>jan-mar</v>
      </c>
      <c r="I66" s="477"/>
      <c r="J66" s="475" t="str">
        <f>B5</f>
        <v>jan-mar</v>
      </c>
      <c r="K66" s="476"/>
      <c r="L66" s="131" t="str">
        <f>L37</f>
        <v>2026/2025</v>
      </c>
      <c r="N66" s="478" t="str">
        <f>B5</f>
        <v>jan-mar</v>
      </c>
      <c r="O66" s="476"/>
      <c r="P66" s="131" t="str">
        <f>P37</f>
        <v>2026/2025</v>
      </c>
    </row>
    <row r="67" spans="1:16" ht="19.5" customHeight="1" thickBot="1">
      <c r="A67" s="486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/>
    </row>
    <row r="68" spans="1:16" ht="20.100000000000001" customHeight="1">
      <c r="A68" s="302" t="s">
        <v>180</v>
      </c>
      <c r="B68" s="115">
        <v>6483.58</v>
      </c>
      <c r="C68" s="147">
        <v>5595</v>
      </c>
      <c r="D68" s="247">
        <f>B68/$B$96</f>
        <v>0.2618261497432452</v>
      </c>
      <c r="E68" s="246">
        <f>C68/$C$96</f>
        <v>0.25411673655066158</v>
      </c>
      <c r="F68" s="61">
        <f t="shared" ref="F68:F94" si="38">(C68-B68)/B68</f>
        <v>-0.13705082685800127</v>
      </c>
      <c r="H68" s="19">
        <v>7393.0939999999991</v>
      </c>
      <c r="I68" s="147">
        <v>5877.67</v>
      </c>
      <c r="J68" s="245">
        <f>H68/$H$96</f>
        <v>0.34312631765815677</v>
      </c>
      <c r="K68" s="246">
        <f>I68/$I$96</f>
        <v>0.32286093036518237</v>
      </c>
      <c r="L68" s="61">
        <f t="shared" ref="L68:L91" si="39">(I68-H68)/H68</f>
        <v>-0.20497832166072813</v>
      </c>
      <c r="N68" s="41">
        <f t="shared" ref="N68:N96" si="40">(H68/B68)*10</f>
        <v>11.402795986168135</v>
      </c>
      <c r="O68" s="149">
        <f t="shared" ref="O68:O96" si="41">(I68/C68)*10</f>
        <v>10.505218945487043</v>
      </c>
      <c r="P68" s="61">
        <f t="shared" si="8"/>
        <v>-7.8715522207875574E-2</v>
      </c>
    </row>
    <row r="69" spans="1:16" ht="20.100000000000001" customHeight="1">
      <c r="A69" s="303" t="s">
        <v>182</v>
      </c>
      <c r="B69" s="117">
        <v>7199.8999999999987</v>
      </c>
      <c r="C69" s="140">
        <v>6205.6200000000008</v>
      </c>
      <c r="D69" s="247">
        <f t="shared" ref="D69:D95" si="42">B69/$B$96</f>
        <v>0.29075327142356394</v>
      </c>
      <c r="E69" s="215">
        <f t="shared" ref="E69:E95" si="43">C69/$C$96</f>
        <v>0.28185020601850164</v>
      </c>
      <c r="F69" s="52">
        <f t="shared" si="38"/>
        <v>-0.1380963624494782</v>
      </c>
      <c r="H69" s="19">
        <v>3987.8149999999996</v>
      </c>
      <c r="I69" s="140">
        <v>3803.902</v>
      </c>
      <c r="J69" s="214">
        <f t="shared" ref="J69:J96" si="44">H69/$H$96</f>
        <v>0.18508141198420611</v>
      </c>
      <c r="K69" s="215">
        <f t="shared" ref="K69:K96" si="45">I69/$I$96</f>
        <v>0.20894867162293529</v>
      </c>
      <c r="L69" s="52">
        <f t="shared" si="39"/>
        <v>-4.6118739209316272E-2</v>
      </c>
      <c r="N69" s="40">
        <f t="shared" si="40"/>
        <v>5.5387088709565413</v>
      </c>
      <c r="O69" s="143">
        <f t="shared" si="41"/>
        <v>6.1297694670314957</v>
      </c>
      <c r="P69" s="52">
        <f t="shared" si="8"/>
        <v>0.10671450871417215</v>
      </c>
    </row>
    <row r="70" spans="1:16" ht="20.100000000000001" customHeight="1">
      <c r="A70" s="303" t="s">
        <v>184</v>
      </c>
      <c r="B70" s="117">
        <v>2149.37</v>
      </c>
      <c r="C70" s="140">
        <v>1804.4499999999998</v>
      </c>
      <c r="D70" s="247">
        <f t="shared" si="42"/>
        <v>8.6797922054426546E-2</v>
      </c>
      <c r="E70" s="215">
        <f t="shared" si="43"/>
        <v>8.1955486196397004E-2</v>
      </c>
      <c r="F70" s="52">
        <f t="shared" si="38"/>
        <v>-0.16047492986316925</v>
      </c>
      <c r="H70" s="19">
        <v>1949.367</v>
      </c>
      <c r="I70" s="140">
        <v>1512.6689999999999</v>
      </c>
      <c r="J70" s="214">
        <f t="shared" si="44"/>
        <v>9.0473504120781922E-2</v>
      </c>
      <c r="K70" s="215">
        <f t="shared" si="45"/>
        <v>8.3091041292649978E-2</v>
      </c>
      <c r="L70" s="52">
        <f t="shared" si="39"/>
        <v>-0.2240204127801487</v>
      </c>
      <c r="N70" s="40">
        <f t="shared" si="40"/>
        <v>9.0694808246137253</v>
      </c>
      <c r="O70" s="143">
        <f t="shared" si="41"/>
        <v>8.3829920474382789</v>
      </c>
      <c r="P70" s="52">
        <f t="shared" si="8"/>
        <v>-7.5692180230689715E-2</v>
      </c>
    </row>
    <row r="71" spans="1:16" ht="20.100000000000001" customHeight="1">
      <c r="A71" s="303" t="s">
        <v>195</v>
      </c>
      <c r="B71" s="117">
        <v>546.02</v>
      </c>
      <c r="C71" s="140">
        <v>421.73</v>
      </c>
      <c r="D71" s="247">
        <f t="shared" si="42"/>
        <v>2.2049903646258199E-2</v>
      </c>
      <c r="E71" s="215">
        <f t="shared" si="43"/>
        <v>1.9154361269975068E-2</v>
      </c>
      <c r="F71" s="52">
        <f t="shared" si="38"/>
        <v>-0.22762902457785422</v>
      </c>
      <c r="H71" s="19">
        <v>1734.999</v>
      </c>
      <c r="I71" s="140">
        <v>1302.086</v>
      </c>
      <c r="J71" s="214">
        <f t="shared" si="44"/>
        <v>8.0524313367391839E-2</v>
      </c>
      <c r="K71" s="215">
        <f t="shared" si="45"/>
        <v>7.1523698570263194E-2</v>
      </c>
      <c r="L71" s="52">
        <f t="shared" si="39"/>
        <v>-0.24951772306497008</v>
      </c>
      <c r="N71" s="40">
        <f t="shared" si="40"/>
        <v>31.775374528405553</v>
      </c>
      <c r="O71" s="143">
        <f t="shared" si="41"/>
        <v>30.874872548787135</v>
      </c>
      <c r="P71" s="52">
        <f t="shared" si="8"/>
        <v>-2.8339618115702021E-2</v>
      </c>
    </row>
    <row r="72" spans="1:16" ht="20.100000000000001" customHeight="1">
      <c r="A72" s="303" t="s">
        <v>190</v>
      </c>
      <c r="B72" s="117">
        <v>1450.32</v>
      </c>
      <c r="C72" s="140">
        <v>1500.7</v>
      </c>
      <c r="D72" s="247">
        <f t="shared" si="42"/>
        <v>5.8568214087837793E-2</v>
      </c>
      <c r="E72" s="215">
        <f t="shared" si="43"/>
        <v>6.8159604386340999E-2</v>
      </c>
      <c r="F72" s="52">
        <f t="shared" si="38"/>
        <v>3.4737161454024015E-2</v>
      </c>
      <c r="H72" s="19">
        <v>958.96</v>
      </c>
      <c r="I72" s="140">
        <v>1132.951</v>
      </c>
      <c r="J72" s="214">
        <f t="shared" si="44"/>
        <v>4.4506997149159205E-2</v>
      </c>
      <c r="K72" s="215">
        <f t="shared" si="45"/>
        <v>6.2233098135513518E-2</v>
      </c>
      <c r="L72" s="52">
        <f t="shared" si="39"/>
        <v>0.18143718194710934</v>
      </c>
      <c r="N72" s="40">
        <f t="shared" si="40"/>
        <v>6.6120580285730046</v>
      </c>
      <c r="O72" s="143">
        <f t="shared" si="41"/>
        <v>7.5494835743319788</v>
      </c>
      <c r="P72" s="52">
        <f t="shared" ref="P72:P76" si="46">(O72-N72)/N72</f>
        <v>0.14177515407578578</v>
      </c>
    </row>
    <row r="73" spans="1:16" ht="20.100000000000001" customHeight="1">
      <c r="A73" s="303" t="s">
        <v>181</v>
      </c>
      <c r="B73" s="117">
        <v>1225.03</v>
      </c>
      <c r="C73" s="140">
        <v>1265.43</v>
      </c>
      <c r="D73" s="247">
        <f t="shared" si="42"/>
        <v>4.9470337100794265E-2</v>
      </c>
      <c r="E73" s="215">
        <f t="shared" si="43"/>
        <v>5.7473984259750442E-2</v>
      </c>
      <c r="F73" s="52">
        <f t="shared" si="38"/>
        <v>3.2978784193040248E-2</v>
      </c>
      <c r="H73" s="19">
        <v>718.71799999999996</v>
      </c>
      <c r="I73" s="140">
        <v>649.4</v>
      </c>
      <c r="J73" s="214">
        <f t="shared" si="44"/>
        <v>3.3356949171028411E-2</v>
      </c>
      <c r="K73" s="215">
        <f t="shared" si="45"/>
        <v>3.5671599150539149E-2</v>
      </c>
      <c r="L73" s="52">
        <f t="shared" si="39"/>
        <v>-9.6446728758706454E-2</v>
      </c>
      <c r="N73" s="40">
        <f t="shared" si="40"/>
        <v>5.8669420340726353</v>
      </c>
      <c r="O73" s="143">
        <f t="shared" si="41"/>
        <v>5.1318524138040029</v>
      </c>
      <c r="P73" s="52">
        <f t="shared" si="46"/>
        <v>-0.12529348611245059</v>
      </c>
    </row>
    <row r="74" spans="1:16" ht="20.100000000000001" customHeight="1">
      <c r="A74" s="303" t="s">
        <v>189</v>
      </c>
      <c r="B74" s="117">
        <v>693.54</v>
      </c>
      <c r="C74" s="140">
        <v>1243.44</v>
      </c>
      <c r="D74" s="247">
        <f t="shared" si="42"/>
        <v>2.800719785873395E-2</v>
      </c>
      <c r="E74" s="215">
        <f t="shared" si="43"/>
        <v>5.6475230544513789E-2</v>
      </c>
      <c r="F74" s="52">
        <f t="shared" si="38"/>
        <v>0.7928886581884248</v>
      </c>
      <c r="H74" s="19">
        <v>397.05</v>
      </c>
      <c r="I74" s="140">
        <v>631.48199999999997</v>
      </c>
      <c r="J74" s="214">
        <f t="shared" si="44"/>
        <v>1.8427779279713088E-2</v>
      </c>
      <c r="K74" s="215">
        <f t="shared" si="45"/>
        <v>3.4687361833663014E-2</v>
      </c>
      <c r="L74" s="52">
        <f t="shared" si="39"/>
        <v>0.59043445409897988</v>
      </c>
      <c r="N74" s="40">
        <f t="shared" si="40"/>
        <v>5.7249762090146206</v>
      </c>
      <c r="O74" s="143">
        <f t="shared" si="41"/>
        <v>5.0785080100366722</v>
      </c>
      <c r="P74" s="52">
        <f t="shared" si="46"/>
        <v>-0.11292067868509414</v>
      </c>
    </row>
    <row r="75" spans="1:16" ht="20.100000000000001" customHeight="1">
      <c r="A75" s="303" t="s">
        <v>216</v>
      </c>
      <c r="B75" s="117">
        <v>841.01</v>
      </c>
      <c r="C75" s="140">
        <v>575.23</v>
      </c>
      <c r="D75" s="247">
        <f t="shared" si="42"/>
        <v>3.3962472923225538E-2</v>
      </c>
      <c r="E75" s="215">
        <f t="shared" si="43"/>
        <v>2.6126107304028073E-2</v>
      </c>
      <c r="F75" s="52">
        <f t="shared" si="38"/>
        <v>-0.31602477972913517</v>
      </c>
      <c r="H75" s="19">
        <v>926.85199999999986</v>
      </c>
      <c r="I75" s="140">
        <v>627.42000000000007</v>
      </c>
      <c r="J75" s="214">
        <f t="shared" si="44"/>
        <v>4.3016809170030555E-2</v>
      </c>
      <c r="K75" s="215">
        <f t="shared" si="45"/>
        <v>3.4464235816186135E-2</v>
      </c>
      <c r="L75" s="52">
        <f t="shared" si="39"/>
        <v>-0.32306344486498367</v>
      </c>
      <c r="N75" s="40">
        <f t="shared" si="40"/>
        <v>11.020701299627827</v>
      </c>
      <c r="O75" s="143">
        <f t="shared" si="41"/>
        <v>10.90728925820976</v>
      </c>
      <c r="P75" s="52">
        <f t="shared" si="46"/>
        <v>-1.0290818917476463E-2</v>
      </c>
    </row>
    <row r="76" spans="1:16" ht="20.100000000000001" customHeight="1">
      <c r="A76" s="303" t="s">
        <v>194</v>
      </c>
      <c r="B76" s="117">
        <v>265.22000000000003</v>
      </c>
      <c r="C76" s="140">
        <v>248.26999999999998</v>
      </c>
      <c r="D76" s="247">
        <f t="shared" si="42"/>
        <v>1.071036856719644E-2</v>
      </c>
      <c r="E76" s="215">
        <f t="shared" si="43"/>
        <v>1.1276061158790483E-2</v>
      </c>
      <c r="F76" s="52">
        <f t="shared" si="38"/>
        <v>-6.3909207450418684E-2</v>
      </c>
      <c r="H76" s="19">
        <v>230.09899999999999</v>
      </c>
      <c r="I76" s="140">
        <v>227.94900000000001</v>
      </c>
      <c r="J76" s="214">
        <f t="shared" si="44"/>
        <v>1.0679293752632418E-2</v>
      </c>
      <c r="K76" s="215">
        <f t="shared" si="45"/>
        <v>1.2521258630684092E-2</v>
      </c>
      <c r="L76" s="52">
        <f t="shared" si="39"/>
        <v>-9.3438041886317515E-3</v>
      </c>
      <c r="N76" s="40">
        <f t="shared" si="40"/>
        <v>8.6757785988990257</v>
      </c>
      <c r="O76" s="143">
        <f t="shared" si="41"/>
        <v>9.1814959519877561</v>
      </c>
      <c r="P76" s="52">
        <f t="shared" si="46"/>
        <v>5.8290716772429745E-2</v>
      </c>
    </row>
    <row r="77" spans="1:16" ht="20.100000000000001" customHeight="1">
      <c r="A77" s="303" t="s">
        <v>202</v>
      </c>
      <c r="B77" s="117">
        <v>245.7</v>
      </c>
      <c r="C77" s="140">
        <v>249.63000000000002</v>
      </c>
      <c r="D77" s="247">
        <f t="shared" si="42"/>
        <v>9.9220931941790408E-3</v>
      </c>
      <c r="E77" s="215">
        <f t="shared" si="43"/>
        <v>1.1337830374466784E-2</v>
      </c>
      <c r="F77" s="52">
        <f t="shared" si="38"/>
        <v>1.599511599511614E-2</v>
      </c>
      <c r="H77" s="19">
        <v>213.73899999999998</v>
      </c>
      <c r="I77" s="140">
        <v>211.91300000000001</v>
      </c>
      <c r="J77" s="214">
        <f t="shared" si="44"/>
        <v>9.9199977722367345E-3</v>
      </c>
      <c r="K77" s="215">
        <f t="shared" si="45"/>
        <v>1.1640399739433635E-2</v>
      </c>
      <c r="L77" s="52">
        <f t="shared" si="39"/>
        <v>-8.5431297049203235E-3</v>
      </c>
      <c r="N77" s="40">
        <f t="shared" ref="N77:N78" si="47">(H77/B77)*10</f>
        <v>8.6991859991859997</v>
      </c>
      <c r="O77" s="143">
        <f t="shared" ref="O77:O78" si="48">(I77/C77)*10</f>
        <v>8.4890838440892509</v>
      </c>
      <c r="P77" s="52">
        <f t="shared" ref="P77:P78" si="49">(O77-N77)/N77</f>
        <v>-2.4151932734443025E-2</v>
      </c>
    </row>
    <row r="78" spans="1:16" ht="20.100000000000001" customHeight="1">
      <c r="A78" s="303" t="s">
        <v>218</v>
      </c>
      <c r="B78" s="117">
        <v>332.51</v>
      </c>
      <c r="C78" s="140">
        <v>421.44</v>
      </c>
      <c r="D78" s="247">
        <f t="shared" si="42"/>
        <v>1.3427737924283568E-2</v>
      </c>
      <c r="E78" s="215">
        <f t="shared" si="43"/>
        <v>1.9141189893102917E-2</v>
      </c>
      <c r="F78" s="52">
        <f t="shared" si="38"/>
        <v>0.26745060298938378</v>
      </c>
      <c r="H78" s="19">
        <v>171.72499999999999</v>
      </c>
      <c r="I78" s="140">
        <v>183.155</v>
      </c>
      <c r="J78" s="214">
        <f t="shared" si="44"/>
        <v>7.9700551487438109E-3</v>
      </c>
      <c r="K78" s="215">
        <f t="shared" si="45"/>
        <v>1.0060720268581765E-2</v>
      </c>
      <c r="L78" s="52">
        <f t="shared" si="39"/>
        <v>6.6559906827777016E-2</v>
      </c>
      <c r="N78" s="40">
        <f t="shared" si="47"/>
        <v>5.1645063306366721</v>
      </c>
      <c r="O78" s="143">
        <f t="shared" si="48"/>
        <v>4.3459329916476843</v>
      </c>
      <c r="P78" s="52">
        <f t="shared" si="49"/>
        <v>-0.15849982294204593</v>
      </c>
    </row>
    <row r="79" spans="1:16" ht="20.100000000000001" customHeight="1">
      <c r="A79" s="303" t="s">
        <v>247</v>
      </c>
      <c r="B79" s="117">
        <v>77.28</v>
      </c>
      <c r="C79" s="140">
        <v>177.95</v>
      </c>
      <c r="D79" s="247">
        <f t="shared" si="42"/>
        <v>3.1207951243229803E-3</v>
      </c>
      <c r="E79" s="215">
        <f t="shared" si="43"/>
        <v>8.0822293599982532E-3</v>
      </c>
      <c r="F79" s="52">
        <f t="shared" si="38"/>
        <v>1.3026656314699792</v>
      </c>
      <c r="H79" s="19">
        <v>81.587000000000003</v>
      </c>
      <c r="I79" s="140">
        <v>180.89699999999999</v>
      </c>
      <c r="J79" s="214">
        <f t="shared" si="44"/>
        <v>3.7865942024781557E-3</v>
      </c>
      <c r="K79" s="215">
        <f t="shared" si="45"/>
        <v>9.9366881298661534E-3</v>
      </c>
      <c r="L79" s="52">
        <f t="shared" ref="L79:L80" si="50">(I79-H79)/H79</f>
        <v>1.2172282348903622</v>
      </c>
      <c r="N79" s="40">
        <f t="shared" ref="N79:N80" si="51">(H79/B79)*10</f>
        <v>10.557324016563147</v>
      </c>
      <c r="O79" s="143">
        <f t="shared" ref="O79:O80" si="52">(I79/C79)*10</f>
        <v>10.165608316942961</v>
      </c>
      <c r="P79" s="52">
        <f t="shared" ref="P79:P80" si="53">(O79-N79)/N79</f>
        <v>-3.7103692091445852E-2</v>
      </c>
    </row>
    <row r="80" spans="1:16" ht="20.100000000000001" customHeight="1">
      <c r="A80" s="303" t="s">
        <v>197</v>
      </c>
      <c r="B80" s="117">
        <v>358.2</v>
      </c>
      <c r="C80" s="140">
        <v>202.37</v>
      </c>
      <c r="D80" s="247">
        <f t="shared" si="42"/>
        <v>1.4465176158546733E-2</v>
      </c>
      <c r="E80" s="215">
        <f t="shared" si="43"/>
        <v>9.1913501297153505E-3</v>
      </c>
      <c r="F80" s="52">
        <f t="shared" si="38"/>
        <v>-0.43503629257398096</v>
      </c>
      <c r="H80" s="19">
        <v>299.31400000000002</v>
      </c>
      <c r="I80" s="140">
        <v>154.15700000000001</v>
      </c>
      <c r="J80" s="214">
        <f t="shared" si="44"/>
        <v>1.3891681972870025E-2</v>
      </c>
      <c r="K80" s="215">
        <f t="shared" si="45"/>
        <v>8.4678575766086606E-3</v>
      </c>
      <c r="L80" s="52">
        <f t="shared" si="50"/>
        <v>-0.48496562138757293</v>
      </c>
      <c r="N80" s="40">
        <f t="shared" si="51"/>
        <v>8.3560580681183705</v>
      </c>
      <c r="O80" s="143">
        <f t="shared" si="52"/>
        <v>7.6175816573602804</v>
      </c>
      <c r="P80" s="52">
        <f t="shared" si="53"/>
        <v>-8.8376170287239444E-2</v>
      </c>
    </row>
    <row r="81" spans="1:16" ht="20.100000000000001" customHeight="1">
      <c r="A81" s="303" t="s">
        <v>204</v>
      </c>
      <c r="B81" s="117">
        <v>42.23</v>
      </c>
      <c r="C81" s="140">
        <v>134.75</v>
      </c>
      <c r="D81" s="247">
        <f t="shared" si="42"/>
        <v>1.7053723874244236E-3</v>
      </c>
      <c r="E81" s="215">
        <f t="shared" si="43"/>
        <v>6.1201483914569525E-3</v>
      </c>
      <c r="F81" s="52">
        <f t="shared" si="38"/>
        <v>2.1908595784986979</v>
      </c>
      <c r="H81" s="19">
        <v>34.251000000000005</v>
      </c>
      <c r="I81" s="140">
        <v>128.529</v>
      </c>
      <c r="J81" s="214">
        <f t="shared" si="44"/>
        <v>1.5896483266829191E-3</v>
      </c>
      <c r="K81" s="215">
        <f t="shared" si="45"/>
        <v>7.060109281212883E-3</v>
      </c>
      <c r="L81" s="52">
        <f t="shared" si="39"/>
        <v>2.7525619689936054</v>
      </c>
      <c r="N81" s="40">
        <f t="shared" ref="N81" si="54">(H81/B81)*10</f>
        <v>8.110584892256691</v>
      </c>
      <c r="O81" s="143">
        <f t="shared" ref="O81" si="55">(I81/C81)*10</f>
        <v>9.5383302411873832</v>
      </c>
      <c r="P81" s="52">
        <f t="shared" ref="P81" si="56">(O81-N81)/N81</f>
        <v>0.17603481967050047</v>
      </c>
    </row>
    <row r="82" spans="1:16" ht="20.100000000000001" customHeight="1">
      <c r="A82" s="303" t="s">
        <v>223</v>
      </c>
      <c r="B82" s="117">
        <v>184.3</v>
      </c>
      <c r="C82" s="140">
        <v>144.9</v>
      </c>
      <c r="D82" s="247">
        <f t="shared" si="42"/>
        <v>7.4425794696263625E-3</v>
      </c>
      <c r="E82" s="215">
        <f t="shared" si="43"/>
        <v>6.5811465819822813E-3</v>
      </c>
      <c r="F82" s="52">
        <f t="shared" si="38"/>
        <v>-0.21378187737384702</v>
      </c>
      <c r="H82" s="19">
        <v>133.40600000000001</v>
      </c>
      <c r="I82" s="140">
        <v>123.133</v>
      </c>
      <c r="J82" s="214">
        <f t="shared" si="44"/>
        <v>6.1916038851263172E-3</v>
      </c>
      <c r="K82" s="215">
        <f t="shared" si="45"/>
        <v>6.7637065263371375E-3</v>
      </c>
      <c r="L82" s="52">
        <f t="shared" si="39"/>
        <v>-7.700553198506821E-2</v>
      </c>
      <c r="N82" s="40">
        <f t="shared" ref="N82" si="57">(H82/B82)*10</f>
        <v>7.2385241454150844</v>
      </c>
      <c r="O82" s="143">
        <f t="shared" ref="O82" si="58">(I82/C82)*10</f>
        <v>8.4977915804002748</v>
      </c>
      <c r="P82" s="52">
        <f t="shared" ref="P82" si="59">(O82-N82)/N82</f>
        <v>0.17396742895204909</v>
      </c>
    </row>
    <row r="83" spans="1:16" ht="20.100000000000001" customHeight="1">
      <c r="A83" s="303" t="s">
        <v>248</v>
      </c>
      <c r="B83" s="117">
        <v>38.25</v>
      </c>
      <c r="C83" s="140">
        <v>132.57</v>
      </c>
      <c r="D83" s="247">
        <f t="shared" si="42"/>
        <v>1.5446482078850154E-3</v>
      </c>
      <c r="E83" s="215">
        <f t="shared" si="43"/>
        <v>6.0211359722111175E-3</v>
      </c>
      <c r="F83" s="52">
        <f t="shared" si="38"/>
        <v>2.4658823529411764</v>
      </c>
      <c r="H83" s="19">
        <v>30.353999999999999</v>
      </c>
      <c r="I83" s="140">
        <v>121.82599999999999</v>
      </c>
      <c r="J83" s="214">
        <f t="shared" si="44"/>
        <v>1.4087817963893995E-3</v>
      </c>
      <c r="K83" s="215">
        <f t="shared" si="45"/>
        <v>6.6919129013144167E-3</v>
      </c>
      <c r="L83" s="52">
        <f t="shared" si="39"/>
        <v>3.0135072807537719</v>
      </c>
      <c r="N83" s="40">
        <f t="shared" ref="N83" si="60">(H83/B83)*10</f>
        <v>7.9356862745098038</v>
      </c>
      <c r="O83" s="143">
        <f t="shared" ref="O83" si="61">(I83/C83)*10</f>
        <v>9.1895602323300896</v>
      </c>
      <c r="P83" s="52">
        <f t="shared" ref="P83" si="62">(O83-N83)/N83</f>
        <v>0.15800447679589488</v>
      </c>
    </row>
    <row r="84" spans="1:16" ht="20.100000000000001" customHeight="1">
      <c r="A84" s="303" t="s">
        <v>222</v>
      </c>
      <c r="B84" s="117">
        <v>132.57999999999998</v>
      </c>
      <c r="C84" s="140">
        <v>194.42000000000002</v>
      </c>
      <c r="D84" s="247">
        <f t="shared" si="42"/>
        <v>5.3539727948077208E-3</v>
      </c>
      <c r="E84" s="215">
        <f t="shared" si="43"/>
        <v>8.8302727292546256E-3</v>
      </c>
      <c r="F84" s="52">
        <f t="shared" si="38"/>
        <v>0.46643535978277295</v>
      </c>
      <c r="H84" s="19">
        <v>86.64800000000001</v>
      </c>
      <c r="I84" s="140">
        <v>114.71199999999999</v>
      </c>
      <c r="J84" s="214">
        <f t="shared" si="44"/>
        <v>4.0214839920125417E-3</v>
      </c>
      <c r="K84" s="215">
        <f t="shared" si="45"/>
        <v>6.3011402552458368E-3</v>
      </c>
      <c r="L84" s="52">
        <f t="shared" si="39"/>
        <v>0.32388514449265965</v>
      </c>
      <c r="N84" s="40">
        <f t="shared" ref="N84:N87" si="63">(H84/B84)*10</f>
        <v>6.5355257203198081</v>
      </c>
      <c r="O84" s="143">
        <f t="shared" ref="O84:O87" si="64">(I84/C84)*10</f>
        <v>5.9002160271576987</v>
      </c>
      <c r="P84" s="52">
        <f t="shared" ref="P84:P87" si="65">(O84-N84)/N84</f>
        <v>-9.7208659310581258E-2</v>
      </c>
    </row>
    <row r="85" spans="1:16" ht="20.100000000000001" customHeight="1">
      <c r="A85" s="303" t="s">
        <v>249</v>
      </c>
      <c r="B85" s="117">
        <v>230</v>
      </c>
      <c r="C85" s="140">
        <v>121.75</v>
      </c>
      <c r="D85" s="247">
        <f t="shared" si="42"/>
        <v>9.2880807271517266E-3</v>
      </c>
      <c r="E85" s="215">
        <f t="shared" si="43"/>
        <v>5.5297073592570235E-3</v>
      </c>
      <c r="F85" s="52">
        <f t="shared" si="38"/>
        <v>-0.47065217391304348</v>
      </c>
      <c r="H85" s="19">
        <v>189.99299999999999</v>
      </c>
      <c r="I85" s="140">
        <v>111.52300000000001</v>
      </c>
      <c r="J85" s="214">
        <f t="shared" si="44"/>
        <v>8.8179047190291623E-3</v>
      </c>
      <c r="K85" s="215">
        <f t="shared" si="45"/>
        <v>6.1259682045974404E-3</v>
      </c>
      <c r="L85" s="52">
        <f t="shared" si="39"/>
        <v>-0.41301521635007599</v>
      </c>
      <c r="N85" s="40">
        <f t="shared" si="63"/>
        <v>8.2605652173913047</v>
      </c>
      <c r="O85" s="143">
        <f t="shared" si="64"/>
        <v>9.16</v>
      </c>
      <c r="P85" s="52">
        <f t="shared" si="65"/>
        <v>0.1088829588458522</v>
      </c>
    </row>
    <row r="86" spans="1:16" ht="20.100000000000001" customHeight="1">
      <c r="A86" s="303" t="s">
        <v>224</v>
      </c>
      <c r="B86" s="117">
        <v>210.86</v>
      </c>
      <c r="C86" s="140">
        <v>104.96</v>
      </c>
      <c r="D86" s="247">
        <f t="shared" si="42"/>
        <v>8.5151508788139704E-3</v>
      </c>
      <c r="E86" s="215">
        <f t="shared" si="43"/>
        <v>4.7671300569003469E-3</v>
      </c>
      <c r="F86" s="52">
        <f t="shared" si="38"/>
        <v>-0.50222896708716691</v>
      </c>
      <c r="H86" s="19">
        <v>173.21</v>
      </c>
      <c r="I86" s="140">
        <v>105.515</v>
      </c>
      <c r="J86" s="214">
        <f t="shared" si="44"/>
        <v>8.0389765748371846E-3</v>
      </c>
      <c r="K86" s="215">
        <f t="shared" si="45"/>
        <v>5.7959482358625478E-3</v>
      </c>
      <c r="L86" s="52">
        <f t="shared" si="39"/>
        <v>-0.39082616477108717</v>
      </c>
      <c r="N86" s="40">
        <f t="shared" si="63"/>
        <v>8.214455088684435</v>
      </c>
      <c r="O86" s="143">
        <f t="shared" si="64"/>
        <v>10.052877286585368</v>
      </c>
      <c r="P86" s="52">
        <f t="shared" si="65"/>
        <v>0.22380330503399956</v>
      </c>
    </row>
    <row r="87" spans="1:16" ht="20.100000000000001" customHeight="1">
      <c r="A87" s="303" t="s">
        <v>183</v>
      </c>
      <c r="B87" s="117">
        <v>221.03</v>
      </c>
      <c r="C87" s="140">
        <v>162.47999999999999</v>
      </c>
      <c r="D87" s="247">
        <f t="shared" si="42"/>
        <v>8.9258455787928105E-3</v>
      </c>
      <c r="E87" s="215">
        <f t="shared" si="43"/>
        <v>7.3796045316803383E-3</v>
      </c>
      <c r="F87" s="52">
        <f t="shared" si="38"/>
        <v>-0.26489616794100351</v>
      </c>
      <c r="H87" s="19">
        <v>114.64099999999999</v>
      </c>
      <c r="I87" s="140">
        <v>105.307</v>
      </c>
      <c r="J87" s="214">
        <f t="shared" si="44"/>
        <v>5.3206876826736886E-3</v>
      </c>
      <c r="K87" s="215">
        <f t="shared" si="45"/>
        <v>5.7845227775574779E-3</v>
      </c>
      <c r="L87" s="52">
        <f t="shared" si="39"/>
        <v>-8.141938747917403E-2</v>
      </c>
      <c r="N87" s="40">
        <f t="shared" si="63"/>
        <v>5.1866714925575703</v>
      </c>
      <c r="O87" s="143">
        <f t="shared" si="64"/>
        <v>6.481228458887248</v>
      </c>
      <c r="P87" s="52">
        <f t="shared" si="65"/>
        <v>0.24959301320456792</v>
      </c>
    </row>
    <row r="88" spans="1:16" ht="20.100000000000001" customHeight="1">
      <c r="A88" s="303" t="s">
        <v>230</v>
      </c>
      <c r="B88" s="117">
        <v>99.94</v>
      </c>
      <c r="C88" s="140">
        <v>69.28</v>
      </c>
      <c r="D88" s="247">
        <f t="shared" si="42"/>
        <v>4.0358729907458415E-3</v>
      </c>
      <c r="E88" s="215">
        <f t="shared" si="43"/>
        <v>3.1465965162162349E-3</v>
      </c>
      <c r="F88" s="52">
        <f t="shared" si="38"/>
        <v>-0.30678407044226536</v>
      </c>
      <c r="H88" s="19">
        <v>105.96100000000001</v>
      </c>
      <c r="I88" s="140">
        <v>86.991</v>
      </c>
      <c r="J88" s="214">
        <f t="shared" si="44"/>
        <v>4.9178338251043415E-3</v>
      </c>
      <c r="K88" s="215">
        <f t="shared" si="45"/>
        <v>4.7784232856552993E-3</v>
      </c>
      <c r="L88" s="52">
        <f t="shared" si="39"/>
        <v>-0.17902813299232748</v>
      </c>
      <c r="N88" s="40">
        <f t="shared" ref="N88:N89" si="66">(H88/B88)*10</f>
        <v>10.602461476886134</v>
      </c>
      <c r="O88" s="143">
        <f t="shared" ref="O88:O89" si="67">(I88/C88)*10</f>
        <v>12.5564376443418</v>
      </c>
      <c r="P88" s="52">
        <f t="shared" ref="P88:P89" si="68">(O88-N88)/N88</f>
        <v>0.18429457835950891</v>
      </c>
    </row>
    <row r="89" spans="1:16" ht="20.100000000000001" customHeight="1">
      <c r="A89" s="303" t="s">
        <v>235</v>
      </c>
      <c r="B89" s="117">
        <v>128.38999999999999</v>
      </c>
      <c r="C89" s="140">
        <v>124.02000000000001</v>
      </c>
      <c r="D89" s="247">
        <f t="shared" si="42"/>
        <v>5.184768193734827E-3</v>
      </c>
      <c r="E89" s="215">
        <f t="shared" si="43"/>
        <v>5.6328074471873194E-3</v>
      </c>
      <c r="F89" s="52">
        <f t="shared" si="38"/>
        <v>-3.4036918763143367E-2</v>
      </c>
      <c r="H89" s="19">
        <v>68.716000000000008</v>
      </c>
      <c r="I89" s="140">
        <v>67.185000000000002</v>
      </c>
      <c r="J89" s="214">
        <f t="shared" si="44"/>
        <v>3.1892287646008428E-3</v>
      </c>
      <c r="K89" s="215">
        <f t="shared" si="45"/>
        <v>3.6904779626254587E-3</v>
      </c>
      <c r="L89" s="52">
        <f t="shared" si="39"/>
        <v>-2.2280109435939312E-2</v>
      </c>
      <c r="N89" s="40">
        <f t="shared" si="66"/>
        <v>5.3521302282109211</v>
      </c>
      <c r="O89" s="143">
        <f t="shared" si="67"/>
        <v>5.4172714078374451</v>
      </c>
      <c r="P89" s="52">
        <f t="shared" si="68"/>
        <v>1.217107522592906E-2</v>
      </c>
    </row>
    <row r="90" spans="1:16" ht="20.100000000000001" customHeight="1">
      <c r="A90" s="303" t="s">
        <v>221</v>
      </c>
      <c r="B90" s="117">
        <v>69.53</v>
      </c>
      <c r="C90" s="140">
        <v>147.65</v>
      </c>
      <c r="D90" s="247">
        <f t="shared" si="42"/>
        <v>2.8078271867776504E-3</v>
      </c>
      <c r="E90" s="215">
        <f t="shared" si="43"/>
        <v>6.7060475695630353E-3</v>
      </c>
      <c r="F90" s="52">
        <f t="shared" si="38"/>
        <v>1.1235437940457358</v>
      </c>
      <c r="H90" s="19">
        <v>30.003</v>
      </c>
      <c r="I90" s="140">
        <v>58.097999999999999</v>
      </c>
      <c r="J90" s="214">
        <f t="shared" si="44"/>
        <v>1.3924912774946022E-3</v>
      </c>
      <c r="K90" s="215">
        <f t="shared" si="45"/>
        <v>3.1913282529227342E-3</v>
      </c>
      <c r="L90" s="52">
        <f t="shared" si="39"/>
        <v>0.93640635936406358</v>
      </c>
      <c r="N90" s="40">
        <f t="shared" ref="N90" si="69">(H90/B90)*10</f>
        <v>4.3151157773622897</v>
      </c>
      <c r="O90" s="143">
        <f t="shared" ref="O90" si="70">(I90/C90)*10</f>
        <v>3.9348459194039958</v>
      </c>
      <c r="P90" s="52">
        <f t="shared" ref="P90" si="71">(O90-N90)/N90</f>
        <v>-8.8125064906309961E-2</v>
      </c>
    </row>
    <row r="91" spans="1:16" ht="20.100000000000001" customHeight="1">
      <c r="A91" s="303" t="s">
        <v>240</v>
      </c>
      <c r="B91" s="117">
        <v>14.85</v>
      </c>
      <c r="C91" s="140">
        <v>68.31</v>
      </c>
      <c r="D91" s="247">
        <f t="shared" si="42"/>
        <v>5.9968695129653546E-4</v>
      </c>
      <c r="E91" s="215">
        <f t="shared" si="43"/>
        <v>3.1025405315059326E-3</v>
      </c>
      <c r="F91" s="52">
        <f t="shared" si="38"/>
        <v>3.6</v>
      </c>
      <c r="H91" s="19">
        <v>7.8840000000000003</v>
      </c>
      <c r="I91" s="140">
        <v>55.516999999999996</v>
      </c>
      <c r="J91" s="214">
        <f t="shared" si="44"/>
        <v>3.6591011671391007E-4</v>
      </c>
      <c r="K91" s="215">
        <f t="shared" si="45"/>
        <v>3.0495536957814624E-3</v>
      </c>
      <c r="L91" s="52">
        <f t="shared" si="39"/>
        <v>6.0417300862506336</v>
      </c>
      <c r="N91" s="40">
        <f t="shared" ref="N91:N94" si="72">(H91/B91)*10</f>
        <v>5.3090909090909104</v>
      </c>
      <c r="O91" s="143">
        <f t="shared" ref="O91:O94" si="73">(I91/C91)*10</f>
        <v>8.1272141706924312</v>
      </c>
      <c r="P91" s="52">
        <f t="shared" ref="P91:P94" si="74">(O91-N91)/N91</f>
        <v>0.53081088831535483</v>
      </c>
    </row>
    <row r="92" spans="1:16" ht="20.100000000000001" customHeight="1">
      <c r="A92" s="303" t="s">
        <v>233</v>
      </c>
      <c r="B92" s="117">
        <v>67.989999999999995</v>
      </c>
      <c r="C92" s="140">
        <v>26.29</v>
      </c>
      <c r="D92" s="247">
        <f t="shared" si="42"/>
        <v>2.7456374288654167E-3</v>
      </c>
      <c r="E92" s="215">
        <f t="shared" si="43"/>
        <v>1.1940534412720094E-3</v>
      </c>
      <c r="F92" s="52">
        <f t="shared" si="38"/>
        <v>-0.61332548904250628</v>
      </c>
      <c r="H92" s="19">
        <v>96.859000000000009</v>
      </c>
      <c r="I92" s="140">
        <v>49.25</v>
      </c>
      <c r="J92" s="214">
        <f t="shared" si="44"/>
        <v>4.4953942154734418E-3</v>
      </c>
      <c r="K92" s="215">
        <f t="shared" si="45"/>
        <v>2.7053068342532383E-3</v>
      </c>
      <c r="L92" s="52">
        <f t="shared" ref="L92:L94" si="75">(I92-H92)/H92</f>
        <v>-0.49152892348671784</v>
      </c>
      <c r="N92" s="40">
        <f t="shared" si="72"/>
        <v>14.246065597882044</v>
      </c>
      <c r="O92" s="143">
        <f t="shared" si="73"/>
        <v>18.733358691517687</v>
      </c>
      <c r="P92" s="52">
        <f t="shared" si="74"/>
        <v>0.3149847277344256</v>
      </c>
    </row>
    <row r="93" spans="1:16" ht="20.100000000000001" customHeight="1">
      <c r="A93" s="303" t="s">
        <v>220</v>
      </c>
      <c r="B93" s="117">
        <v>158.41</v>
      </c>
      <c r="C93" s="140">
        <v>7.8900000000000006</v>
      </c>
      <c r="D93" s="247">
        <f t="shared" si="42"/>
        <v>6.3970646434265439E-3</v>
      </c>
      <c r="E93" s="215">
        <f t="shared" si="43"/>
        <v>3.5835228800441826E-4</v>
      </c>
      <c r="F93" s="52">
        <f t="shared" si="38"/>
        <v>-0.95019253834985151</v>
      </c>
      <c r="H93" s="19">
        <v>98.638000000000005</v>
      </c>
      <c r="I93" s="140">
        <v>49.103000000000002</v>
      </c>
      <c r="J93" s="214">
        <f t="shared" si="44"/>
        <v>4.5779606915812609E-3</v>
      </c>
      <c r="K93" s="215">
        <f t="shared" si="45"/>
        <v>2.6972321113164829E-3</v>
      </c>
      <c r="L93" s="52">
        <f t="shared" si="75"/>
        <v>-0.5021898254222511</v>
      </c>
      <c r="N93" s="40">
        <f t="shared" si="72"/>
        <v>6.2267533615302071</v>
      </c>
      <c r="O93" s="143">
        <f t="shared" si="73"/>
        <v>62.234474017743977</v>
      </c>
      <c r="P93" s="52">
        <f t="shared" si="74"/>
        <v>8.9946907167124461</v>
      </c>
    </row>
    <row r="94" spans="1:16" ht="20.100000000000001" customHeight="1">
      <c r="A94" s="303" t="s">
        <v>250</v>
      </c>
      <c r="B94" s="117">
        <v>111.52999999999999</v>
      </c>
      <c r="C94" s="140">
        <v>33.57</v>
      </c>
      <c r="D94" s="247">
        <f t="shared" si="42"/>
        <v>4.5039114934749217E-3</v>
      </c>
      <c r="E94" s="215">
        <f t="shared" si="43"/>
        <v>1.5247004193039695E-3</v>
      </c>
      <c r="F94" s="52">
        <f t="shared" si="38"/>
        <v>-0.69900475208464086</v>
      </c>
      <c r="H94" s="19">
        <v>83.12</v>
      </c>
      <c r="I94" s="140">
        <v>37.113999999999997</v>
      </c>
      <c r="J94" s="214">
        <f t="shared" si="44"/>
        <v>3.8577433918391938E-3</v>
      </c>
      <c r="K94" s="215">
        <f t="shared" ref="K94" si="76">I94/$I$96</f>
        <v>2.0386752862228364E-3</v>
      </c>
      <c r="L94" s="52">
        <f t="shared" si="75"/>
        <v>-0.55348893166506263</v>
      </c>
      <c r="N94" s="40">
        <f t="shared" si="72"/>
        <v>7.4527033085268544</v>
      </c>
      <c r="O94" s="143">
        <f t="shared" si="73"/>
        <v>11.055704498063747</v>
      </c>
      <c r="P94" s="52">
        <f t="shared" si="74"/>
        <v>0.48344889637758615</v>
      </c>
    </row>
    <row r="95" spans="1:16" ht="20.100000000000001" customHeight="1" thickBot="1">
      <c r="A95" s="304" t="s">
        <v>17</v>
      </c>
      <c r="B95" s="196">
        <f>B96-SUM(B68:B94)</f>
        <v>1185.3500000000022</v>
      </c>
      <c r="C95" s="142">
        <f>C96-SUM(C68:C94)</f>
        <v>633.34000000000742</v>
      </c>
      <c r="D95" s="247">
        <f t="shared" si="42"/>
        <v>4.7867941260562263E-2</v>
      </c>
      <c r="E95" s="215">
        <f t="shared" si="43"/>
        <v>2.876537871796209E-2</v>
      </c>
      <c r="F95" s="52">
        <f>(C95-B95)/B95</f>
        <v>-0.46569367697304065</v>
      </c>
      <c r="H95" s="19">
        <f>H96-SUM(H68:H94)</f>
        <v>1229.2720000000045</v>
      </c>
      <c r="I95" s="142">
        <f>I96-SUM(I68:I94)</f>
        <v>495.5049999999901</v>
      </c>
      <c r="J95" s="214">
        <f t="shared" si="44"/>
        <v>5.705264599101259E-2</v>
      </c>
      <c r="K95" s="215">
        <f t="shared" si="45"/>
        <v>2.7218133256987295E-2</v>
      </c>
      <c r="L95" s="52">
        <f>(I95-H95)/H95</f>
        <v>-0.5969118307421073</v>
      </c>
      <c r="N95" s="40">
        <f t="shared" si="40"/>
        <v>10.370540346733051</v>
      </c>
      <c r="O95" s="143">
        <f t="shared" si="41"/>
        <v>7.8236808033597169</v>
      </c>
      <c r="P95" s="52">
        <f>(O95-N95)/N95</f>
        <v>-0.24558600210023301</v>
      </c>
    </row>
    <row r="96" spans="1:16" ht="26.25" customHeight="1" thickBot="1">
      <c r="A96" s="12" t="s">
        <v>18</v>
      </c>
      <c r="B96" s="17">
        <v>24762.919999999995</v>
      </c>
      <c r="C96" s="145">
        <v>22017.440000000006</v>
      </c>
      <c r="D96" s="255">
        <f>SUM(D68:D95)</f>
        <v>1.0000000000000002</v>
      </c>
      <c r="E96" s="244">
        <f>SUM(E68:E95)</f>
        <v>0.99999999999999989</v>
      </c>
      <c r="F96" s="57">
        <f>(C96-B96)/B96</f>
        <v>-0.11087060815121921</v>
      </c>
      <c r="G96" s="1"/>
      <c r="H96" s="17">
        <v>21546.274999999994</v>
      </c>
      <c r="I96" s="145">
        <v>18204.958999999999</v>
      </c>
      <c r="J96" s="255">
        <f t="shared" si="44"/>
        <v>1</v>
      </c>
      <c r="K96" s="244">
        <f t="shared" si="45"/>
        <v>1</v>
      </c>
      <c r="L96" s="57">
        <f>(I96-H96)/H96</f>
        <v>-0.15507627188458312</v>
      </c>
      <c r="M96" s="1"/>
      <c r="N96" s="37">
        <f t="shared" si="40"/>
        <v>8.7010235464961312</v>
      </c>
      <c r="O96" s="150">
        <f t="shared" si="41"/>
        <v>8.2684267562441391</v>
      </c>
      <c r="P96" s="57">
        <f>(O96-N96)/N96</f>
        <v>-4.9717919729822722E-2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K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118</v>
      </c>
    </row>
    <row r="2" spans="1:18" ht="15.75" thickBot="1"/>
    <row r="3" spans="1:18">
      <c r="A3" s="457" t="s">
        <v>16</v>
      </c>
      <c r="B3" s="445"/>
      <c r="C3" s="445"/>
      <c r="D3" s="472" t="s">
        <v>1</v>
      </c>
      <c r="E3" s="470"/>
      <c r="F3" s="472" t="s">
        <v>102</v>
      </c>
      <c r="G3" s="470"/>
      <c r="H3" s="130" t="s">
        <v>0</v>
      </c>
      <c r="J3" s="474" t="s">
        <v>19</v>
      </c>
      <c r="K3" s="470"/>
      <c r="L3" s="468" t="s">
        <v>102</v>
      </c>
      <c r="M3" s="469"/>
      <c r="N3" s="130" t="s">
        <v>0</v>
      </c>
      <c r="P3" s="480" t="s">
        <v>22</v>
      </c>
      <c r="Q3" s="470"/>
      <c r="R3" s="130" t="s">
        <v>0</v>
      </c>
    </row>
    <row r="4" spans="1:18">
      <c r="A4" s="471"/>
      <c r="B4" s="446"/>
      <c r="C4" s="446"/>
      <c r="D4" s="475" t="s">
        <v>171</v>
      </c>
      <c r="E4" s="477"/>
      <c r="F4" s="475" t="str">
        <f>D4</f>
        <v>jan-mar</v>
      </c>
      <c r="G4" s="477"/>
      <c r="H4" s="131" t="s">
        <v>158</v>
      </c>
      <c r="J4" s="478" t="str">
        <f>D4</f>
        <v>jan-mar</v>
      </c>
      <c r="K4" s="477"/>
      <c r="L4" s="479" t="str">
        <f>D4</f>
        <v>jan-mar</v>
      </c>
      <c r="M4" s="467"/>
      <c r="N4" s="131" t="str">
        <f>H4</f>
        <v>2026/2025</v>
      </c>
      <c r="P4" s="478" t="str">
        <f>D4</f>
        <v>jan-mar</v>
      </c>
      <c r="Q4" s="476"/>
      <c r="R4" s="131" t="str">
        <f>N4</f>
        <v>2026/2025</v>
      </c>
    </row>
    <row r="5" spans="1:18" ht="19.5" customHeight="1" thickBot="1">
      <c r="A5" s="458"/>
      <c r="B5" s="481"/>
      <c r="C5" s="481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1791.0899999999988</v>
      </c>
      <c r="E6" s="147">
        <v>3007.4100000000008</v>
      </c>
      <c r="F6" s="247">
        <f>D6/D8</f>
        <v>0.44716547287057795</v>
      </c>
      <c r="G6" s="246">
        <f>E6/E8</f>
        <v>0.56944717947164336</v>
      </c>
      <c r="H6" s="102">
        <f>(E6-D6)/D6</f>
        <v>0.67909485285496696</v>
      </c>
      <c r="I6" s="1"/>
      <c r="J6" s="19">
        <v>1004.3769999999998</v>
      </c>
      <c r="K6" s="147">
        <v>1529.0090000000002</v>
      </c>
      <c r="L6" s="247">
        <f>J6/J8</f>
        <v>0.33748773537990084</v>
      </c>
      <c r="M6" s="246">
        <f>K6/K8</f>
        <v>0.46360495147791786</v>
      </c>
      <c r="N6" s="102">
        <f>(K6-J6)/J6</f>
        <v>0.5223456929021677</v>
      </c>
      <c r="P6" s="27">
        <f t="shared" ref="P6:Q8" si="0">(J6/D6)*10</f>
        <v>5.607629990676072</v>
      </c>
      <c r="Q6" s="152">
        <f t="shared" si="0"/>
        <v>5.0841388437226707</v>
      </c>
      <c r="R6" s="102">
        <f>(Q6-P6)/P6</f>
        <v>-9.3353368147296001E-2</v>
      </c>
    </row>
    <row r="7" spans="1:18" ht="24" customHeight="1" thickBot="1">
      <c r="A7" s="161" t="s">
        <v>21</v>
      </c>
      <c r="B7" s="1"/>
      <c r="C7" s="1"/>
      <c r="D7" s="117">
        <v>2214.3400000000006</v>
      </c>
      <c r="E7" s="140">
        <v>2273.8700000000003</v>
      </c>
      <c r="F7" s="247">
        <f>D7/D8</f>
        <v>0.55283452712942205</v>
      </c>
      <c r="G7" s="215">
        <f>E7/E8</f>
        <v>0.43055282052835675</v>
      </c>
      <c r="H7" s="55">
        <f t="shared" ref="H7:H8" si="1">(E7-D7)/D7</f>
        <v>2.6883857040924036E-2</v>
      </c>
      <c r="J7" s="19">
        <v>1971.6629999999993</v>
      </c>
      <c r="K7" s="140">
        <v>1769.077</v>
      </c>
      <c r="L7" s="247">
        <f>J7/J8</f>
        <v>0.66251226462009916</v>
      </c>
      <c r="M7" s="215">
        <f>K7/K8</f>
        <v>0.5363950485220822</v>
      </c>
      <c r="N7" s="55">
        <f t="shared" ref="N7:N8" si="2">(K7-J7)/J7</f>
        <v>-0.10274879632066911</v>
      </c>
      <c r="P7" s="27">
        <f t="shared" si="0"/>
        <v>8.9040662228925953</v>
      </c>
      <c r="Q7" s="152">
        <f t="shared" si="0"/>
        <v>7.7800270024231803</v>
      </c>
      <c r="R7" s="55">
        <f t="shared" ref="R7:R8" si="3">(Q7-P7)/P7</f>
        <v>-0.12623886574197749</v>
      </c>
    </row>
    <row r="8" spans="1:18" ht="26.25" customHeight="1" thickBot="1">
      <c r="A8" s="12" t="s">
        <v>12</v>
      </c>
      <c r="B8" s="162"/>
      <c r="C8" s="162"/>
      <c r="D8" s="163">
        <v>4005.4299999999994</v>
      </c>
      <c r="E8" s="145">
        <v>5281.2800000000007</v>
      </c>
      <c r="F8" s="243">
        <f>SUM(F6:F7)</f>
        <v>1</v>
      </c>
      <c r="G8" s="244">
        <f>SUM(G6:G7)</f>
        <v>1</v>
      </c>
      <c r="H8" s="57">
        <f t="shared" si="1"/>
        <v>0.31853009539550098</v>
      </c>
      <c r="I8" s="1"/>
      <c r="J8" s="17">
        <v>2976.0399999999991</v>
      </c>
      <c r="K8" s="145">
        <v>3298.0860000000002</v>
      </c>
      <c r="L8" s="243">
        <f>SUM(L6:L7)</f>
        <v>1</v>
      </c>
      <c r="M8" s="244">
        <f>SUM(M6:M7)</f>
        <v>1</v>
      </c>
      <c r="N8" s="57">
        <f t="shared" si="2"/>
        <v>0.10821292724560197</v>
      </c>
      <c r="O8" s="1"/>
      <c r="P8" s="29">
        <f t="shared" si="0"/>
        <v>7.4300137563257866</v>
      </c>
      <c r="Q8" s="146">
        <f t="shared" si="0"/>
        <v>6.2448610942801741</v>
      </c>
      <c r="R8" s="57">
        <f t="shared" si="3"/>
        <v>-0.15950881127731342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57" zoomScaleNormal="100" workbookViewId="0">
      <selection activeCell="P92" sqref="P92:P93"/>
    </sheetView>
  </sheetViews>
  <sheetFormatPr defaultRowHeight="1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119</v>
      </c>
    </row>
    <row r="3" spans="1:16" ht="8.25" customHeight="1" thickBot="1"/>
    <row r="4" spans="1:16">
      <c r="A4" s="484" t="s">
        <v>3</v>
      </c>
      <c r="B4" s="472" t="s">
        <v>1</v>
      </c>
      <c r="C4" s="470"/>
      <c r="D4" s="472" t="s">
        <v>102</v>
      </c>
      <c r="E4" s="470"/>
      <c r="F4" s="130" t="s">
        <v>0</v>
      </c>
      <c r="H4" s="482" t="s">
        <v>19</v>
      </c>
      <c r="I4" s="483"/>
      <c r="J4" s="472" t="s">
        <v>102</v>
      </c>
      <c r="K4" s="473"/>
      <c r="L4" s="130" t="s">
        <v>0</v>
      </c>
      <c r="N4" s="480" t="s">
        <v>22</v>
      </c>
      <c r="O4" s="470"/>
      <c r="P4" s="130" t="s">
        <v>0</v>
      </c>
    </row>
    <row r="5" spans="1:16">
      <c r="A5" s="485"/>
      <c r="B5" s="475" t="s">
        <v>171</v>
      </c>
      <c r="C5" s="477"/>
      <c r="D5" s="475" t="str">
        <f>B5</f>
        <v>jan-mar</v>
      </c>
      <c r="E5" s="477"/>
      <c r="F5" s="131" t="s">
        <v>158</v>
      </c>
      <c r="H5" s="478" t="str">
        <f>B5</f>
        <v>jan-mar</v>
      </c>
      <c r="I5" s="477"/>
      <c r="J5" s="475" t="str">
        <f>B5</f>
        <v>jan-mar</v>
      </c>
      <c r="K5" s="476"/>
      <c r="L5" s="131" t="str">
        <f>F5</f>
        <v>2026/2025</v>
      </c>
      <c r="N5" s="478" t="str">
        <f>B5</f>
        <v>jan-mar</v>
      </c>
      <c r="O5" s="476"/>
      <c r="P5" s="131" t="str">
        <f>L5</f>
        <v>2026/2025</v>
      </c>
    </row>
    <row r="6" spans="1:16" ht="19.5" customHeight="1" thickBot="1">
      <c r="A6" s="486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179</v>
      </c>
      <c r="B7" s="39">
        <v>555.49</v>
      </c>
      <c r="C7" s="147">
        <v>1613.46</v>
      </c>
      <c r="D7" s="247">
        <f>B7/$B$33</f>
        <v>0.13868423614942718</v>
      </c>
      <c r="E7" s="246">
        <f t="shared" ref="E7:E32" si="0">C7/$C$33</f>
        <v>0.30550548351914691</v>
      </c>
      <c r="F7" s="52">
        <f>(C7-B7)/B7</f>
        <v>1.9045707393472431</v>
      </c>
      <c r="H7" s="39">
        <v>160.80500000000001</v>
      </c>
      <c r="I7" s="147">
        <v>706.0139999999999</v>
      </c>
      <c r="J7" s="247">
        <f>H7/$H$33</f>
        <v>5.4033211919194635E-2</v>
      </c>
      <c r="K7" s="246">
        <f>I7/$I$33</f>
        <v>0.21406779568513373</v>
      </c>
      <c r="L7" s="52">
        <f>(I7-H7)/H7</f>
        <v>3.3904978079039818</v>
      </c>
      <c r="N7" s="27">
        <f t="shared" ref="N7:N33" si="1">(H7/B7)*10</f>
        <v>2.8948315901276351</v>
      </c>
      <c r="O7" s="151">
        <f t="shared" ref="O7:O32" si="2">(I7/C7)*10</f>
        <v>4.3757762820274433</v>
      </c>
      <c r="P7" s="61">
        <f>(O7-N7)/N7</f>
        <v>0.51158233071323922</v>
      </c>
    </row>
    <row r="8" spans="1:16" ht="20.100000000000001" customHeight="1">
      <c r="A8" s="8" t="s">
        <v>180</v>
      </c>
      <c r="B8" s="19">
        <v>325.88</v>
      </c>
      <c r="C8" s="140">
        <v>249.95999999999998</v>
      </c>
      <c r="D8" s="247">
        <f t="shared" ref="D8:D32" si="3">B8/$B$33</f>
        <v>8.1359554404895368E-2</v>
      </c>
      <c r="E8" s="215">
        <f t="shared" si="0"/>
        <v>4.7329435288414927E-2</v>
      </c>
      <c r="F8" s="52">
        <f t="shared" ref="F8:F32" si="4">(C8-B8)/B8</f>
        <v>-0.23296919111329328</v>
      </c>
      <c r="H8" s="19">
        <v>487.70799999999997</v>
      </c>
      <c r="I8" s="140">
        <v>397.74900000000002</v>
      </c>
      <c r="J8" s="247">
        <f t="shared" ref="J8:J32" si="5">H8/$H$33</f>
        <v>0.16387817368046129</v>
      </c>
      <c r="K8" s="215">
        <f t="shared" ref="K8:K32" si="6">I8/$I$33</f>
        <v>0.12059994796982251</v>
      </c>
      <c r="L8" s="52">
        <f t="shared" ref="L8:L33" si="7">(I8-H8)/H8</f>
        <v>-0.18445258228284128</v>
      </c>
      <c r="N8" s="27">
        <f t="shared" si="1"/>
        <v>14.965877009942311</v>
      </c>
      <c r="O8" s="152">
        <f t="shared" si="2"/>
        <v>15.912506000960157</v>
      </c>
      <c r="P8" s="52">
        <f t="shared" ref="P8:P69" si="8">(O8-N8)/N8</f>
        <v>6.3252490341125359E-2</v>
      </c>
    </row>
    <row r="9" spans="1:16" ht="20.100000000000001" customHeight="1">
      <c r="A9" s="8" t="s">
        <v>197</v>
      </c>
      <c r="B9" s="19">
        <v>693.63000000000011</v>
      </c>
      <c r="C9" s="140">
        <v>464.81</v>
      </c>
      <c r="D9" s="247">
        <f t="shared" si="3"/>
        <v>0.1731724184419651</v>
      </c>
      <c r="E9" s="215">
        <f t="shared" si="0"/>
        <v>8.8010861003393115E-2</v>
      </c>
      <c r="F9" s="52">
        <f t="shared" si="4"/>
        <v>-0.32988769228551257</v>
      </c>
      <c r="H9" s="19">
        <v>432.01100000000002</v>
      </c>
      <c r="I9" s="140">
        <v>268.87200000000001</v>
      </c>
      <c r="J9" s="247">
        <f t="shared" si="5"/>
        <v>0.14516303544307202</v>
      </c>
      <c r="K9" s="215">
        <f t="shared" si="6"/>
        <v>8.152364735182771E-2</v>
      </c>
      <c r="L9" s="52">
        <f t="shared" si="7"/>
        <v>-0.37762695857281414</v>
      </c>
      <c r="N9" s="27">
        <f t="shared" si="1"/>
        <v>6.2282629067370205</v>
      </c>
      <c r="O9" s="152">
        <f t="shared" si="2"/>
        <v>5.7845571308706791</v>
      </c>
      <c r="P9" s="52">
        <f t="shared" si="8"/>
        <v>-7.1240694638370419E-2</v>
      </c>
    </row>
    <row r="10" spans="1:16" ht="20.100000000000001" customHeight="1">
      <c r="A10" s="8" t="s">
        <v>187</v>
      </c>
      <c r="B10" s="19">
        <v>307.95000000000005</v>
      </c>
      <c r="C10" s="140">
        <v>500.99</v>
      </c>
      <c r="D10" s="247">
        <f t="shared" si="3"/>
        <v>7.6883131149464629E-2</v>
      </c>
      <c r="E10" s="215">
        <f t="shared" si="0"/>
        <v>9.4861472976248182E-2</v>
      </c>
      <c r="F10" s="52">
        <f t="shared" si="4"/>
        <v>0.62685500893002088</v>
      </c>
      <c r="H10" s="19">
        <v>152.37</v>
      </c>
      <c r="I10" s="140">
        <v>244.56200000000001</v>
      </c>
      <c r="J10" s="247">
        <f t="shared" si="5"/>
        <v>5.1198908616819666E-2</v>
      </c>
      <c r="K10" s="215">
        <f t="shared" si="6"/>
        <v>7.4152705538909541E-2</v>
      </c>
      <c r="L10" s="52">
        <f t="shared" si="7"/>
        <v>0.60505348821946581</v>
      </c>
      <c r="N10" s="27">
        <f t="shared" si="1"/>
        <v>4.9478811495372623</v>
      </c>
      <c r="O10" s="152">
        <f t="shared" si="2"/>
        <v>4.8815744825246012</v>
      </c>
      <c r="P10" s="52">
        <f t="shared" si="8"/>
        <v>-1.3401022580920772E-2</v>
      </c>
    </row>
    <row r="11" spans="1:16" ht="20.100000000000001" customHeight="1">
      <c r="A11" s="8" t="s">
        <v>182</v>
      </c>
      <c r="B11" s="19">
        <v>335.9799999999999</v>
      </c>
      <c r="C11" s="140">
        <v>283.62</v>
      </c>
      <c r="D11" s="247">
        <f t="shared" si="3"/>
        <v>8.388113136417312E-2</v>
      </c>
      <c r="E11" s="215">
        <f t="shared" si="0"/>
        <v>5.3702890208434322E-2</v>
      </c>
      <c r="F11" s="52">
        <f t="shared" si="4"/>
        <v>-0.15584260967914731</v>
      </c>
      <c r="H11" s="19">
        <v>398.42099999999988</v>
      </c>
      <c r="I11" s="140">
        <v>202.80099999999999</v>
      </c>
      <c r="J11" s="247">
        <f t="shared" si="5"/>
        <v>0.13387622478192493</v>
      </c>
      <c r="K11" s="215">
        <f t="shared" si="6"/>
        <v>6.1490512982378266E-2</v>
      </c>
      <c r="L11" s="52">
        <f t="shared" si="7"/>
        <v>-0.4909881758240654</v>
      </c>
      <c r="N11" s="27">
        <f t="shared" si="1"/>
        <v>11.85847371867373</v>
      </c>
      <c r="O11" s="152">
        <f t="shared" si="2"/>
        <v>7.1504477822438473</v>
      </c>
      <c r="P11" s="52">
        <f t="shared" si="8"/>
        <v>-0.39701786655866839</v>
      </c>
    </row>
    <row r="12" spans="1:16" ht="20.100000000000001" customHeight="1">
      <c r="A12" s="8" t="s">
        <v>202</v>
      </c>
      <c r="B12" s="19">
        <v>22.73</v>
      </c>
      <c r="C12" s="140">
        <v>186.32999999999998</v>
      </c>
      <c r="D12" s="247">
        <f t="shared" si="3"/>
        <v>5.6747964638003924E-3</v>
      </c>
      <c r="E12" s="215">
        <f t="shared" si="0"/>
        <v>3.5281219704314103E-2</v>
      </c>
      <c r="F12" s="52">
        <f t="shared" si="4"/>
        <v>7.1975362956445226</v>
      </c>
      <c r="H12" s="19">
        <v>9.6909999999999989</v>
      </c>
      <c r="I12" s="140">
        <v>171.13499999999999</v>
      </c>
      <c r="J12" s="247">
        <f t="shared" si="5"/>
        <v>3.2563406405827877E-3</v>
      </c>
      <c r="K12" s="215">
        <f t="shared" si="6"/>
        <v>5.1889186637340566E-2</v>
      </c>
      <c r="L12" s="52">
        <f t="shared" si="7"/>
        <v>16.659168300484986</v>
      </c>
      <c r="N12" s="27">
        <f t="shared" ref="N12:N31" si="9">(H12/B12)*10</f>
        <v>4.2635283765948078</v>
      </c>
      <c r="O12" s="152">
        <f t="shared" ref="O12:O31" si="10">(I12/C12)*10</f>
        <v>9.1845113508291742</v>
      </c>
      <c r="P12" s="52">
        <f t="shared" ref="P12:P31" si="11">(O12-N12)/N12</f>
        <v>1.1542043442817786</v>
      </c>
    </row>
    <row r="13" spans="1:16" ht="20.100000000000001" customHeight="1">
      <c r="A13" s="8" t="s">
        <v>192</v>
      </c>
      <c r="B13" s="19">
        <v>349.62</v>
      </c>
      <c r="C13" s="140">
        <v>271.16000000000003</v>
      </c>
      <c r="D13" s="247">
        <f t="shared" si="3"/>
        <v>8.7286508564623541E-2</v>
      </c>
      <c r="E13" s="215">
        <f t="shared" si="0"/>
        <v>5.1343613669413486E-2</v>
      </c>
      <c r="F13" s="52">
        <f t="shared" si="4"/>
        <v>-0.22441507922887702</v>
      </c>
      <c r="H13" s="19">
        <v>236.64700000000002</v>
      </c>
      <c r="I13" s="140">
        <v>151.05200000000002</v>
      </c>
      <c r="J13" s="247">
        <f t="shared" si="5"/>
        <v>7.9517412400370968E-2</v>
      </c>
      <c r="K13" s="215">
        <f t="shared" si="6"/>
        <v>4.5799897273752117E-2</v>
      </c>
      <c r="L13" s="52">
        <f t="shared" si="7"/>
        <v>-0.36169907076785252</v>
      </c>
      <c r="N13" s="27">
        <f t="shared" si="9"/>
        <v>6.7686917224415089</v>
      </c>
      <c r="O13" s="152">
        <f t="shared" si="10"/>
        <v>5.5705856320991298</v>
      </c>
      <c r="P13" s="52">
        <f t="shared" si="11"/>
        <v>-0.17700704057330222</v>
      </c>
    </row>
    <row r="14" spans="1:16" ht="20.100000000000001" customHeight="1">
      <c r="A14" s="8" t="s">
        <v>184</v>
      </c>
      <c r="B14" s="19">
        <v>163.80000000000001</v>
      </c>
      <c r="C14" s="140">
        <v>189.84</v>
      </c>
      <c r="D14" s="247">
        <f t="shared" si="3"/>
        <v>4.0894485735613911E-2</v>
      </c>
      <c r="E14" s="215">
        <f t="shared" si="0"/>
        <v>3.5945831313620946E-2</v>
      </c>
      <c r="F14" s="52">
        <f t="shared" si="4"/>
        <v>0.15897435897435891</v>
      </c>
      <c r="H14" s="19">
        <v>132.965</v>
      </c>
      <c r="I14" s="140">
        <v>142.495</v>
      </c>
      <c r="J14" s="247">
        <f t="shared" si="5"/>
        <v>4.4678498944906657E-2</v>
      </c>
      <c r="K14" s="215">
        <f t="shared" si="6"/>
        <v>4.3205362140344435E-2</v>
      </c>
      <c r="L14" s="52">
        <f t="shared" si="7"/>
        <v>7.167299665325462E-2</v>
      </c>
      <c r="N14" s="27">
        <f t="shared" si="9"/>
        <v>8.117521367521368</v>
      </c>
      <c r="O14" s="152">
        <f t="shared" si="10"/>
        <v>7.5060577328276441</v>
      </c>
      <c r="P14" s="52">
        <f t="shared" si="11"/>
        <v>-7.5326396692988351E-2</v>
      </c>
    </row>
    <row r="15" spans="1:16" ht="20.100000000000001" customHeight="1">
      <c r="A15" s="8" t="s">
        <v>190</v>
      </c>
      <c r="B15" s="19">
        <v>219.58</v>
      </c>
      <c r="C15" s="140">
        <v>292.69</v>
      </c>
      <c r="D15" s="247">
        <f t="shared" si="3"/>
        <v>5.482058106120942E-2</v>
      </c>
      <c r="E15" s="215">
        <f t="shared" si="0"/>
        <v>5.5420276902569079E-2</v>
      </c>
      <c r="F15" s="52">
        <f t="shared" si="4"/>
        <v>0.33295382093086795</v>
      </c>
      <c r="H15" s="19">
        <v>96.721000000000004</v>
      </c>
      <c r="I15" s="140">
        <v>131.17099999999999</v>
      </c>
      <c r="J15" s="247">
        <f t="shared" si="5"/>
        <v>3.2499899194903294E-2</v>
      </c>
      <c r="K15" s="215">
        <f t="shared" si="6"/>
        <v>3.9771855555009783E-2</v>
      </c>
      <c r="L15" s="52">
        <f t="shared" si="7"/>
        <v>0.35617911311917771</v>
      </c>
      <c r="N15" s="27">
        <f t="shared" si="9"/>
        <v>4.4048182894616996</v>
      </c>
      <c r="O15" s="152">
        <f t="shared" si="10"/>
        <v>4.481567528784721</v>
      </c>
      <c r="P15" s="52">
        <f t="shared" si="11"/>
        <v>1.742392858898174E-2</v>
      </c>
    </row>
    <row r="16" spans="1:16" ht="20.100000000000001" customHeight="1">
      <c r="A16" s="8" t="s">
        <v>218</v>
      </c>
      <c r="B16" s="19">
        <v>121.5</v>
      </c>
      <c r="C16" s="140">
        <v>268.61</v>
      </c>
      <c r="D16" s="247">
        <f t="shared" si="3"/>
        <v>3.0333821836856473E-2</v>
      </c>
      <c r="E16" s="215">
        <f t="shared" si="0"/>
        <v>5.0860776175472619E-2</v>
      </c>
      <c r="F16" s="52">
        <f t="shared" si="4"/>
        <v>1.2107818930041154</v>
      </c>
      <c r="H16" s="19">
        <v>32.076999999999998</v>
      </c>
      <c r="I16" s="140">
        <v>114.50399999999999</v>
      </c>
      <c r="J16" s="247">
        <f t="shared" si="5"/>
        <v>1.0778416956761334E-2</v>
      </c>
      <c r="K16" s="215">
        <f t="shared" si="6"/>
        <v>3.471831844287869E-2</v>
      </c>
      <c r="L16" s="52">
        <f t="shared" si="7"/>
        <v>2.5696605044112601</v>
      </c>
      <c r="N16" s="27">
        <f t="shared" si="9"/>
        <v>2.6400823045267492</v>
      </c>
      <c r="O16" s="152">
        <f t="shared" si="10"/>
        <v>4.26283459290421</v>
      </c>
      <c r="P16" s="52">
        <f t="shared" si="11"/>
        <v>0.61465973450715927</v>
      </c>
    </row>
    <row r="17" spans="1:16" ht="20.100000000000001" customHeight="1">
      <c r="A17" s="8" t="s">
        <v>186</v>
      </c>
      <c r="B17" s="19">
        <v>34.450000000000003</v>
      </c>
      <c r="C17" s="140">
        <v>155.71</v>
      </c>
      <c r="D17" s="247">
        <f t="shared" si="3"/>
        <v>8.6008243809029255E-3</v>
      </c>
      <c r="E17" s="215">
        <f t="shared" si="0"/>
        <v>2.9483382816286964E-2</v>
      </c>
      <c r="F17" s="52">
        <f t="shared" si="4"/>
        <v>3.5198838896952105</v>
      </c>
      <c r="H17" s="19">
        <v>20.911000000000001</v>
      </c>
      <c r="I17" s="140">
        <v>93.429000000000002</v>
      </c>
      <c r="J17" s="247">
        <f t="shared" si="5"/>
        <v>7.0264512573755735E-3</v>
      </c>
      <c r="K17" s="215">
        <f t="shared" si="6"/>
        <v>2.8328248565986456E-2</v>
      </c>
      <c r="L17" s="52">
        <f t="shared" si="7"/>
        <v>3.4679355363205966</v>
      </c>
      <c r="N17" s="27">
        <f t="shared" si="9"/>
        <v>6.0699564586357031</v>
      </c>
      <c r="O17" s="152">
        <f t="shared" si="10"/>
        <v>6.0001926658531879</v>
      </c>
      <c r="P17" s="52">
        <f t="shared" si="11"/>
        <v>-1.1493293775322315E-2</v>
      </c>
    </row>
    <row r="18" spans="1:16" ht="20.100000000000001" customHeight="1">
      <c r="A18" s="8" t="s">
        <v>195</v>
      </c>
      <c r="B18" s="19">
        <v>53.789999999999992</v>
      </c>
      <c r="C18" s="140">
        <v>34.15</v>
      </c>
      <c r="D18" s="247">
        <f t="shared" si="3"/>
        <v>1.3429269766292258E-2</v>
      </c>
      <c r="E18" s="215">
        <f t="shared" si="0"/>
        <v>6.4662354580707704E-3</v>
      </c>
      <c r="F18" s="52">
        <f t="shared" si="4"/>
        <v>-0.36512362892730982</v>
      </c>
      <c r="H18" s="19">
        <v>129.72899999999998</v>
      </c>
      <c r="I18" s="140">
        <v>91.231999999999999</v>
      </c>
      <c r="J18" s="247">
        <f t="shared" si="5"/>
        <v>4.3591147968441282E-2</v>
      </c>
      <c r="K18" s="215">
        <f t="shared" si="6"/>
        <v>2.7662104626744118E-2</v>
      </c>
      <c r="L18" s="52">
        <f t="shared" si="7"/>
        <v>-0.29674937754858199</v>
      </c>
      <c r="N18" s="27">
        <f t="shared" si="9"/>
        <v>24.117679866146126</v>
      </c>
      <c r="O18" s="152">
        <f t="shared" si="10"/>
        <v>26.715080527086386</v>
      </c>
      <c r="P18" s="52">
        <f t="shared" si="11"/>
        <v>0.10769695407501526</v>
      </c>
    </row>
    <row r="19" spans="1:16" ht="20.100000000000001" customHeight="1">
      <c r="A19" s="8" t="s">
        <v>189</v>
      </c>
      <c r="B19" s="19">
        <v>94.5</v>
      </c>
      <c r="C19" s="140">
        <v>133.43</v>
      </c>
      <c r="D19" s="247">
        <f t="shared" si="3"/>
        <v>2.3592972539777254E-2</v>
      </c>
      <c r="E19" s="215">
        <f t="shared" si="0"/>
        <v>2.52647085555017E-2</v>
      </c>
      <c r="F19" s="52">
        <f t="shared" si="4"/>
        <v>0.41195767195767202</v>
      </c>
      <c r="H19" s="19">
        <v>58.061999999999998</v>
      </c>
      <c r="I19" s="140">
        <v>78.465999999999994</v>
      </c>
      <c r="J19" s="247">
        <f t="shared" si="5"/>
        <v>1.9509818416419134E-2</v>
      </c>
      <c r="K19" s="215">
        <f t="shared" si="6"/>
        <v>2.379137475493362E-2</v>
      </c>
      <c r="L19" s="52">
        <f t="shared" si="7"/>
        <v>0.35141745031173566</v>
      </c>
      <c r="N19" s="27">
        <f t="shared" si="9"/>
        <v>6.1441269841269843</v>
      </c>
      <c r="O19" s="152">
        <f t="shared" si="10"/>
        <v>5.8806865022858421</v>
      </c>
      <c r="P19" s="52">
        <f t="shared" si="11"/>
        <v>-4.2876796414157176E-2</v>
      </c>
    </row>
    <row r="20" spans="1:16" ht="20.100000000000001" customHeight="1">
      <c r="A20" s="8" t="s">
        <v>185</v>
      </c>
      <c r="B20" s="19">
        <v>80.010000000000005</v>
      </c>
      <c r="C20" s="140">
        <v>114.96000000000001</v>
      </c>
      <c r="D20" s="247">
        <f t="shared" si="3"/>
        <v>1.9975383417011411E-2</v>
      </c>
      <c r="E20" s="215">
        <f t="shared" si="0"/>
        <v>2.1767450315075137E-2</v>
      </c>
      <c r="F20" s="52">
        <f t="shared" si="4"/>
        <v>0.4368203974503187</v>
      </c>
      <c r="H20" s="19">
        <v>63.89</v>
      </c>
      <c r="I20" s="140">
        <v>71.326999999999998</v>
      </c>
      <c r="J20" s="247">
        <f t="shared" si="5"/>
        <v>2.146812542842166E-2</v>
      </c>
      <c r="K20" s="215">
        <f t="shared" si="6"/>
        <v>2.1626785960099284E-2</v>
      </c>
      <c r="L20" s="52">
        <f t="shared" si="7"/>
        <v>0.116403192987948</v>
      </c>
      <c r="N20" s="27">
        <f t="shared" si="9"/>
        <v>7.9852518435195599</v>
      </c>
      <c r="O20" s="152">
        <f t="shared" si="10"/>
        <v>6.2045059151009045</v>
      </c>
      <c r="P20" s="52">
        <f t="shared" si="11"/>
        <v>-0.2230043539407992</v>
      </c>
    </row>
    <row r="21" spans="1:16" ht="20.100000000000001" customHeight="1">
      <c r="A21" s="8" t="s">
        <v>188</v>
      </c>
      <c r="B21" s="19">
        <v>212.07999999999998</v>
      </c>
      <c r="C21" s="140">
        <v>92.39</v>
      </c>
      <c r="D21" s="247">
        <f t="shared" si="3"/>
        <v>5.2948122923131856E-2</v>
      </c>
      <c r="E21" s="215">
        <f t="shared" si="0"/>
        <v>1.74938651236064E-2</v>
      </c>
      <c r="F21" s="52">
        <f t="shared" si="4"/>
        <v>-0.56436250471520177</v>
      </c>
      <c r="H21" s="19">
        <v>187.244</v>
      </c>
      <c r="I21" s="140">
        <v>68.606999999999999</v>
      </c>
      <c r="J21" s="247">
        <f t="shared" si="5"/>
        <v>6.2917165091867039E-2</v>
      </c>
      <c r="K21" s="215">
        <f t="shared" si="6"/>
        <v>2.0802065197814735E-2</v>
      </c>
      <c r="L21" s="52">
        <f t="shared" si="7"/>
        <v>-0.63359573604494668</v>
      </c>
      <c r="N21" s="27">
        <f t="shared" si="9"/>
        <v>8.8289324783100724</v>
      </c>
      <c r="O21" s="152">
        <f t="shared" si="10"/>
        <v>7.4258036584045897</v>
      </c>
      <c r="P21" s="52">
        <f t="shared" si="11"/>
        <v>-0.15892394956610345</v>
      </c>
    </row>
    <row r="22" spans="1:16" ht="20.100000000000001" customHeight="1">
      <c r="A22" s="8" t="s">
        <v>216</v>
      </c>
      <c r="B22" s="19">
        <v>0.06</v>
      </c>
      <c r="C22" s="140">
        <v>31.32</v>
      </c>
      <c r="D22" s="247">
        <f t="shared" si="3"/>
        <v>1.4979665104620479E-5</v>
      </c>
      <c r="E22" s="215">
        <f t="shared" si="0"/>
        <v>5.9303805138148334E-3</v>
      </c>
      <c r="F22" s="52">
        <f t="shared" si="4"/>
        <v>521</v>
      </c>
      <c r="H22" s="19">
        <v>8.0000000000000002E-3</v>
      </c>
      <c r="I22" s="140">
        <v>42.650999999999996</v>
      </c>
      <c r="J22" s="247">
        <f t="shared" si="5"/>
        <v>2.6881359121517184E-6</v>
      </c>
      <c r="K22" s="215">
        <f t="shared" si="6"/>
        <v>1.2932046041249378E-2</v>
      </c>
      <c r="L22" s="52">
        <f t="shared" si="7"/>
        <v>5330.3749999999991</v>
      </c>
      <c r="N22" s="27">
        <f t="shared" si="9"/>
        <v>1.3333333333333333</v>
      </c>
      <c r="O22" s="152">
        <f t="shared" si="10"/>
        <v>13.617816091954023</v>
      </c>
      <c r="P22" s="52">
        <f t="shared" si="11"/>
        <v>9.2133620689655178</v>
      </c>
    </row>
    <row r="23" spans="1:16" ht="20.100000000000001" customHeight="1">
      <c r="A23" s="8" t="s">
        <v>181</v>
      </c>
      <c r="B23" s="19">
        <v>16.7</v>
      </c>
      <c r="C23" s="140">
        <v>37.04</v>
      </c>
      <c r="D23" s="247">
        <f t="shared" si="3"/>
        <v>4.1693401207860336E-3</v>
      </c>
      <c r="E23" s="215">
        <f t="shared" si="0"/>
        <v>7.0134512845370818E-3</v>
      </c>
      <c r="F23" s="52">
        <f t="shared" si="4"/>
        <v>1.2179640718562874</v>
      </c>
      <c r="H23" s="19">
        <v>11.577999999999999</v>
      </c>
      <c r="I23" s="140">
        <v>36.942</v>
      </c>
      <c r="J23" s="247">
        <f t="shared" si="5"/>
        <v>3.8904046988615742E-3</v>
      </c>
      <c r="K23" s="215">
        <f t="shared" si="6"/>
        <v>1.1201042058939641E-2</v>
      </c>
      <c r="L23" s="52">
        <f t="shared" si="7"/>
        <v>2.1907065123510105</v>
      </c>
      <c r="N23" s="27">
        <f t="shared" si="9"/>
        <v>6.932934131736527</v>
      </c>
      <c r="O23" s="152">
        <f t="shared" si="10"/>
        <v>9.9735421166306697</v>
      </c>
      <c r="P23" s="52">
        <f t="shared" si="11"/>
        <v>0.4385744804606338</v>
      </c>
    </row>
    <row r="24" spans="1:16" ht="20.100000000000001" customHeight="1">
      <c r="A24" s="8" t="s">
        <v>199</v>
      </c>
      <c r="B24" s="19">
        <v>33.730000000000004</v>
      </c>
      <c r="C24" s="140">
        <v>32.879999999999995</v>
      </c>
      <c r="D24" s="247">
        <f t="shared" si="3"/>
        <v>8.4210683996474803E-3</v>
      </c>
      <c r="E24" s="215">
        <f t="shared" si="0"/>
        <v>6.2257634512845363E-3</v>
      </c>
      <c r="F24" s="52">
        <f t="shared" si="4"/>
        <v>-2.5200118588793608E-2</v>
      </c>
      <c r="H24" s="19">
        <v>30.149000000000001</v>
      </c>
      <c r="I24" s="140">
        <v>35.429000000000002</v>
      </c>
      <c r="J24" s="247">
        <f t="shared" si="5"/>
        <v>1.013057620193277E-2</v>
      </c>
      <c r="K24" s="215">
        <f t="shared" si="6"/>
        <v>1.074229113491886E-2</v>
      </c>
      <c r="L24" s="52">
        <f t="shared" si="7"/>
        <v>0.17513018673919536</v>
      </c>
      <c r="N24" s="27">
        <f t="shared" si="9"/>
        <v>8.938333827453306</v>
      </c>
      <c r="O24" s="152">
        <f t="shared" si="10"/>
        <v>10.775243309002436</v>
      </c>
      <c r="P24" s="52">
        <f t="shared" si="11"/>
        <v>0.20550916054480131</v>
      </c>
    </row>
    <row r="25" spans="1:16" ht="20.100000000000001" customHeight="1">
      <c r="A25" s="8" t="s">
        <v>206</v>
      </c>
      <c r="B25" s="19">
        <v>6.92</v>
      </c>
      <c r="C25" s="140">
        <v>51.739999999999995</v>
      </c>
      <c r="D25" s="247">
        <f t="shared" si="3"/>
        <v>1.7276547087328954E-3</v>
      </c>
      <c r="E25" s="215">
        <f t="shared" si="0"/>
        <v>9.7968674260785257E-3</v>
      </c>
      <c r="F25" s="52">
        <f t="shared" si="4"/>
        <v>6.4768786127167619</v>
      </c>
      <c r="H25" s="19">
        <v>5.7479999999999993</v>
      </c>
      <c r="I25" s="140">
        <v>32.03</v>
      </c>
      <c r="J25" s="247">
        <f t="shared" si="5"/>
        <v>1.9314256528810095E-3</v>
      </c>
      <c r="K25" s="215">
        <f t="shared" si="6"/>
        <v>9.7116933882257783E-3</v>
      </c>
      <c r="L25" s="52">
        <f t="shared" si="7"/>
        <v>4.5723729993041067</v>
      </c>
      <c r="N25" s="27">
        <f t="shared" si="9"/>
        <v>8.3063583815028892</v>
      </c>
      <c r="O25" s="152">
        <f t="shared" si="10"/>
        <v>6.1905682257441068</v>
      </c>
      <c r="P25" s="52">
        <f t="shared" si="11"/>
        <v>-0.2547193437343559</v>
      </c>
    </row>
    <row r="26" spans="1:16" ht="20.100000000000001" customHeight="1">
      <c r="A26" s="8" t="s">
        <v>247</v>
      </c>
      <c r="B26" s="19">
        <v>10</v>
      </c>
      <c r="C26" s="140">
        <v>23.5</v>
      </c>
      <c r="D26" s="247">
        <f t="shared" si="3"/>
        <v>2.4966108507700801E-3</v>
      </c>
      <c r="E26" s="215">
        <f t="shared" si="0"/>
        <v>4.4496788657295205E-3</v>
      </c>
      <c r="F26" s="52">
        <f t="shared" si="4"/>
        <v>1.35</v>
      </c>
      <c r="H26" s="19">
        <v>15.113</v>
      </c>
      <c r="I26" s="140">
        <v>31.506999999999998</v>
      </c>
      <c r="J26" s="247">
        <f t="shared" si="5"/>
        <v>5.0782247550436145E-3</v>
      </c>
      <c r="K26" s="215">
        <f t="shared" si="6"/>
        <v>9.5531165651835635E-3</v>
      </c>
      <c r="L26" s="52">
        <f t="shared" si="7"/>
        <v>1.0847614636405742</v>
      </c>
      <c r="N26" s="27">
        <f t="shared" si="9"/>
        <v>15.113</v>
      </c>
      <c r="O26" s="152">
        <f t="shared" si="10"/>
        <v>13.407234042553192</v>
      </c>
      <c r="P26" s="52">
        <f t="shared" si="11"/>
        <v>-0.11286746228060661</v>
      </c>
    </row>
    <row r="27" spans="1:16" ht="20.100000000000001" customHeight="1">
      <c r="A27" s="8" t="s">
        <v>230</v>
      </c>
      <c r="B27" s="19">
        <v>28.5</v>
      </c>
      <c r="C27" s="140">
        <v>23.61</v>
      </c>
      <c r="D27" s="247">
        <f t="shared" si="3"/>
        <v>7.1153409246947283E-3</v>
      </c>
      <c r="E27" s="215">
        <f t="shared" si="0"/>
        <v>4.4705071497818712E-3</v>
      </c>
      <c r="F27" s="52">
        <f t="shared" si="4"/>
        <v>-0.17157894736842108</v>
      </c>
      <c r="H27" s="19">
        <v>30.198999999999998</v>
      </c>
      <c r="I27" s="140">
        <v>27.175999999999998</v>
      </c>
      <c r="J27" s="247">
        <f t="shared" si="5"/>
        <v>1.0147377051383718E-2</v>
      </c>
      <c r="K27" s="215">
        <f t="shared" si="6"/>
        <v>8.2399306749429829E-3</v>
      </c>
      <c r="L27" s="52">
        <f t="shared" si="7"/>
        <v>-0.1001026524057088</v>
      </c>
      <c r="N27" s="27">
        <f t="shared" si="9"/>
        <v>10.596140350877192</v>
      </c>
      <c r="O27" s="152">
        <f t="shared" si="10"/>
        <v>11.510376958915714</v>
      </c>
      <c r="P27" s="52">
        <f t="shared" si="11"/>
        <v>8.6280152750415132E-2</v>
      </c>
    </row>
    <row r="28" spans="1:16" ht="20.100000000000001" customHeight="1">
      <c r="A28" s="8" t="s">
        <v>191</v>
      </c>
      <c r="B28" s="19">
        <v>23.369999999999997</v>
      </c>
      <c r="C28" s="140">
        <v>24.85</v>
      </c>
      <c r="D28" s="247">
        <f t="shared" si="3"/>
        <v>5.834579558249676E-3</v>
      </c>
      <c r="E28" s="215">
        <f t="shared" si="0"/>
        <v>4.7052987154629182E-3</v>
      </c>
      <c r="F28" s="52">
        <f t="shared" si="4"/>
        <v>6.3329054343175192E-2</v>
      </c>
      <c r="H28" s="19">
        <v>33.760000000000005</v>
      </c>
      <c r="I28" s="140">
        <v>25.87</v>
      </c>
      <c r="J28" s="247">
        <f t="shared" si="5"/>
        <v>1.1343933549280254E-2</v>
      </c>
      <c r="K28" s="215">
        <f t="shared" si="6"/>
        <v>7.8439434265813578E-3</v>
      </c>
      <c r="L28" s="52">
        <f t="shared" si="7"/>
        <v>-0.23370853080568729</v>
      </c>
      <c r="N28" s="27">
        <f t="shared" si="9"/>
        <v>14.445870774497223</v>
      </c>
      <c r="O28" s="152">
        <f t="shared" si="10"/>
        <v>10.410462776659958</v>
      </c>
      <c r="P28" s="52">
        <f t="shared" si="11"/>
        <v>-0.27934681549009727</v>
      </c>
    </row>
    <row r="29" spans="1:16" ht="20.100000000000001" customHeight="1">
      <c r="A29" s="8" t="s">
        <v>198</v>
      </c>
      <c r="B29" s="19">
        <v>93.68</v>
      </c>
      <c r="C29" s="140">
        <v>51.95</v>
      </c>
      <c r="D29" s="247">
        <f t="shared" si="3"/>
        <v>2.3388250450014112E-2</v>
      </c>
      <c r="E29" s="215">
        <f t="shared" si="0"/>
        <v>9.8366305138148334E-3</v>
      </c>
      <c r="F29" s="52">
        <f t="shared" si="4"/>
        <v>-0.4454526046114432</v>
      </c>
      <c r="H29" s="19">
        <v>37.436999999999998</v>
      </c>
      <c r="I29" s="140">
        <v>22.987000000000002</v>
      </c>
      <c r="J29" s="247">
        <f t="shared" si="5"/>
        <v>1.2579468017902985E-2</v>
      </c>
      <c r="K29" s="215">
        <f t="shared" si="6"/>
        <v>6.9698000597922562E-3</v>
      </c>
      <c r="L29" s="52">
        <f t="shared" si="7"/>
        <v>-0.38598178272831679</v>
      </c>
      <c r="N29" s="27">
        <f t="shared" si="9"/>
        <v>3.9962638770281806</v>
      </c>
      <c r="O29" s="152">
        <f t="shared" si="10"/>
        <v>4.4248315688161695</v>
      </c>
      <c r="P29" s="52">
        <f t="shared" si="11"/>
        <v>0.10724209035632876</v>
      </c>
    </row>
    <row r="30" spans="1:16" ht="20.100000000000001" customHeight="1">
      <c r="A30" s="8" t="s">
        <v>196</v>
      </c>
      <c r="B30" s="19">
        <v>23.54</v>
      </c>
      <c r="C30" s="140">
        <v>21.69</v>
      </c>
      <c r="D30" s="247">
        <f t="shared" si="3"/>
        <v>5.8770219427127677E-3</v>
      </c>
      <c r="E30" s="215">
        <f t="shared" si="0"/>
        <v>4.1069589190499281E-3</v>
      </c>
      <c r="F30" s="52">
        <f t="shared" si="4"/>
        <v>-7.8589634664400929E-2</v>
      </c>
      <c r="H30" s="19">
        <v>19.111000000000001</v>
      </c>
      <c r="I30" s="140">
        <v>16.510000000000002</v>
      </c>
      <c r="J30" s="247">
        <f t="shared" si="5"/>
        <v>6.421620677141437E-3</v>
      </c>
      <c r="K30" s="215">
        <f t="shared" si="6"/>
        <v>5.0059337446021731E-3</v>
      </c>
      <c r="L30" s="52">
        <f t="shared" si="7"/>
        <v>-0.13609962848621207</v>
      </c>
      <c r="N30" s="27">
        <f t="shared" si="9"/>
        <v>8.118521665250638</v>
      </c>
      <c r="O30" s="152">
        <f t="shared" si="10"/>
        <v>7.6118026740433384</v>
      </c>
      <c r="P30" s="52">
        <f t="shared" si="11"/>
        <v>-6.2415180016848051E-2</v>
      </c>
    </row>
    <row r="31" spans="1:16" ht="20.100000000000001" customHeight="1">
      <c r="A31" s="8" t="s">
        <v>193</v>
      </c>
      <c r="B31" s="19">
        <v>31.169999999999998</v>
      </c>
      <c r="C31" s="140">
        <v>11.2</v>
      </c>
      <c r="D31" s="247">
        <f t="shared" si="3"/>
        <v>7.781936021850339E-3</v>
      </c>
      <c r="E31" s="215">
        <f t="shared" si="0"/>
        <v>2.1206980126030053E-3</v>
      </c>
      <c r="F31" s="52">
        <f t="shared" si="4"/>
        <v>-0.64068014116137306</v>
      </c>
      <c r="H31" s="19">
        <v>22.091000000000001</v>
      </c>
      <c r="I31" s="140">
        <v>15.852</v>
      </c>
      <c r="J31" s="247">
        <f t="shared" si="5"/>
        <v>7.4229513044179515E-3</v>
      </c>
      <c r="K31" s="215">
        <f t="shared" si="6"/>
        <v>4.8064240896083365E-3</v>
      </c>
      <c r="L31" s="52">
        <f t="shared" si="7"/>
        <v>-0.28242270607939884</v>
      </c>
      <c r="N31" s="27">
        <f t="shared" si="9"/>
        <v>7.0872633942893817</v>
      </c>
      <c r="O31" s="152">
        <f t="shared" si="10"/>
        <v>14.15357142857143</v>
      </c>
      <c r="P31" s="52">
        <f t="shared" si="11"/>
        <v>0.99704323674153017</v>
      </c>
    </row>
    <row r="32" spans="1:16" ht="20.100000000000001" customHeight="1" thickBot="1">
      <c r="A32" s="8" t="s">
        <v>17</v>
      </c>
      <c r="B32" s="19">
        <f>B33-SUM(B7:B31)</f>
        <v>166.76999999999998</v>
      </c>
      <c r="C32" s="140">
        <f>C33-SUM(C7:C31)</f>
        <v>119.39000000000033</v>
      </c>
      <c r="D32" s="247">
        <f t="shared" si="3"/>
        <v>4.1635979158292619E-2</v>
      </c>
      <c r="E32" s="215">
        <f t="shared" si="0"/>
        <v>2.260626211827442E-2</v>
      </c>
      <c r="F32" s="52">
        <f t="shared" si="4"/>
        <v>-0.28410385560952006</v>
      </c>
      <c r="H32" s="19">
        <f>H33-SUM(H7:H31)</f>
        <v>171.59400000000142</v>
      </c>
      <c r="I32" s="140">
        <f>I33-SUM(I7:I31)</f>
        <v>77.716000000000349</v>
      </c>
      <c r="J32" s="247">
        <f t="shared" si="5"/>
        <v>5.7658499213720724E-2</v>
      </c>
      <c r="K32" s="215">
        <f t="shared" si="6"/>
        <v>2.3563970132980266E-2</v>
      </c>
      <c r="L32" s="52">
        <f t="shared" si="7"/>
        <v>-0.54709372122568556</v>
      </c>
      <c r="N32" s="27">
        <f t="shared" si="1"/>
        <v>10.289260658391884</v>
      </c>
      <c r="O32" s="152">
        <f t="shared" si="2"/>
        <v>6.5094228997403576</v>
      </c>
      <c r="P32" s="52">
        <f t="shared" si="8"/>
        <v>-0.36735756670414449</v>
      </c>
    </row>
    <row r="33" spans="1:16" ht="26.25" customHeight="1" thickBot="1">
      <c r="A33" s="12" t="s">
        <v>18</v>
      </c>
      <c r="B33" s="17">
        <v>4005.4299999999994</v>
      </c>
      <c r="C33" s="145">
        <v>5281.28</v>
      </c>
      <c r="D33" s="243">
        <f>SUM(D7:D32)</f>
        <v>1.0000000000000004</v>
      </c>
      <c r="E33" s="244">
        <f>SUM(E7:E32)</f>
        <v>1</v>
      </c>
      <c r="F33" s="57">
        <f>(C33-B33)/B33</f>
        <v>0.31853009539550076</v>
      </c>
      <c r="G33" s="1"/>
      <c r="H33" s="17">
        <v>2976.04</v>
      </c>
      <c r="I33" s="145">
        <v>3298.0859999999998</v>
      </c>
      <c r="J33" s="243">
        <f>SUM(J7:J32)</f>
        <v>1.0000000000000004</v>
      </c>
      <c r="K33" s="244">
        <f>SUM(K7:K32)</f>
        <v>1</v>
      </c>
      <c r="L33" s="57">
        <f t="shared" si="7"/>
        <v>0.10821292724560148</v>
      </c>
      <c r="N33" s="29">
        <f t="shared" si="1"/>
        <v>7.4300137563257884</v>
      </c>
      <c r="O33" s="146">
        <f>(I33/C33)*10</f>
        <v>6.2448610942801741</v>
      </c>
      <c r="P33" s="57">
        <f t="shared" si="8"/>
        <v>-0.15950881127731362</v>
      </c>
    </row>
    <row r="35" spans="1:16" ht="15.75" thickBot="1"/>
    <row r="36" spans="1:16">
      <c r="A36" s="484" t="s">
        <v>2</v>
      </c>
      <c r="B36" s="472" t="s">
        <v>1</v>
      </c>
      <c r="C36" s="470"/>
      <c r="D36" s="472" t="s">
        <v>102</v>
      </c>
      <c r="E36" s="470"/>
      <c r="F36" s="130" t="s">
        <v>0</v>
      </c>
      <c r="H36" s="482" t="s">
        <v>19</v>
      </c>
      <c r="I36" s="483"/>
      <c r="J36" s="472" t="s">
        <v>102</v>
      </c>
      <c r="K36" s="473"/>
      <c r="L36" s="130" t="s">
        <v>0</v>
      </c>
      <c r="N36" s="480" t="s">
        <v>22</v>
      </c>
      <c r="O36" s="470"/>
      <c r="P36" s="130" t="s">
        <v>0</v>
      </c>
    </row>
    <row r="37" spans="1:16">
      <c r="A37" s="485"/>
      <c r="B37" s="475" t="str">
        <f>B5</f>
        <v>jan-mar</v>
      </c>
      <c r="C37" s="477"/>
      <c r="D37" s="475" t="str">
        <f>B5</f>
        <v>jan-mar</v>
      </c>
      <c r="E37" s="477"/>
      <c r="F37" s="131" t="str">
        <f>F5</f>
        <v>2026/2025</v>
      </c>
      <c r="H37" s="478" t="str">
        <f>B5</f>
        <v>jan-mar</v>
      </c>
      <c r="I37" s="477"/>
      <c r="J37" s="475" t="str">
        <f>B5</f>
        <v>jan-mar</v>
      </c>
      <c r="K37" s="476"/>
      <c r="L37" s="131" t="str">
        <f>L5</f>
        <v>2026/2025</v>
      </c>
      <c r="N37" s="478" t="str">
        <f>B5</f>
        <v>jan-mar</v>
      </c>
      <c r="O37" s="476"/>
      <c r="P37" s="131" t="str">
        <f>P5</f>
        <v>2026/2025</v>
      </c>
    </row>
    <row r="38" spans="1:16" ht="19.5" customHeight="1" thickBot="1">
      <c r="A38" s="486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179</v>
      </c>
      <c r="B39" s="39">
        <v>555.49</v>
      </c>
      <c r="C39" s="147">
        <v>1613.46</v>
      </c>
      <c r="D39" s="247">
        <f t="shared" ref="D39:D55" si="12">B39/$B$62</f>
        <v>0.31014075227933835</v>
      </c>
      <c r="E39" s="246">
        <f t="shared" ref="E39:E55" si="13">C39/$C$62</f>
        <v>0.53649485770147742</v>
      </c>
      <c r="F39" s="52">
        <f>(C39-B39)/B39</f>
        <v>1.9045707393472431</v>
      </c>
      <c r="H39" s="39">
        <v>160.80500000000001</v>
      </c>
      <c r="I39" s="147">
        <v>706.0139999999999</v>
      </c>
      <c r="J39" s="247">
        <f t="shared" ref="J39:J61" si="14">H39/$H$62</f>
        <v>0.16010422381237327</v>
      </c>
      <c r="K39" s="246">
        <f t="shared" ref="K39:K61" si="15">I39/$I$62</f>
        <v>0.46174613753091032</v>
      </c>
      <c r="L39" s="52">
        <f>(I39-H39)/H39</f>
        <v>3.3904978079039818</v>
      </c>
      <c r="N39" s="27">
        <f t="shared" ref="N39:N62" si="16">(H39/B39)*10</f>
        <v>2.8948315901276351</v>
      </c>
      <c r="O39" s="151">
        <f t="shared" ref="O39:O62" si="17">(I39/C39)*10</f>
        <v>4.3757762820274433</v>
      </c>
      <c r="P39" s="61">
        <f t="shared" si="8"/>
        <v>0.51158233071323922</v>
      </c>
    </row>
    <row r="40" spans="1:16" ht="20.100000000000001" customHeight="1">
      <c r="A40" s="38" t="s">
        <v>187</v>
      </c>
      <c r="B40" s="19">
        <v>307.95000000000005</v>
      </c>
      <c r="C40" s="140">
        <v>500.99</v>
      </c>
      <c r="D40" s="247">
        <f t="shared" si="12"/>
        <v>0.17193440865618148</v>
      </c>
      <c r="E40" s="215">
        <f t="shared" si="13"/>
        <v>0.16658520121965414</v>
      </c>
      <c r="F40" s="52">
        <f t="shared" ref="F40:F62" si="18">(C40-B40)/B40</f>
        <v>0.62685500893002088</v>
      </c>
      <c r="H40" s="19">
        <v>152.37</v>
      </c>
      <c r="I40" s="140">
        <v>244.56200000000001</v>
      </c>
      <c r="J40" s="247">
        <f t="shared" si="14"/>
        <v>0.15170598291279075</v>
      </c>
      <c r="K40" s="215">
        <f t="shared" si="15"/>
        <v>0.15994804477933089</v>
      </c>
      <c r="L40" s="52">
        <f t="shared" ref="L40:L62" si="19">(I40-H40)/H40</f>
        <v>0.60505348821946581</v>
      </c>
      <c r="N40" s="27">
        <f t="shared" si="16"/>
        <v>4.9478811495372623</v>
      </c>
      <c r="O40" s="152">
        <f t="shared" si="17"/>
        <v>4.8815744825246012</v>
      </c>
      <c r="P40" s="52">
        <f t="shared" si="8"/>
        <v>-1.3401022580920772E-2</v>
      </c>
    </row>
    <row r="41" spans="1:16" ht="20.100000000000001" customHeight="1">
      <c r="A41" s="38" t="s">
        <v>192</v>
      </c>
      <c r="B41" s="19">
        <v>349.62</v>
      </c>
      <c r="C41" s="140">
        <v>271.16000000000003</v>
      </c>
      <c r="D41" s="247">
        <f t="shared" si="12"/>
        <v>0.19519957121082696</v>
      </c>
      <c r="E41" s="215">
        <f t="shared" si="13"/>
        <v>9.0163961681313839E-2</v>
      </c>
      <c r="F41" s="52">
        <f t="shared" si="18"/>
        <v>-0.22441507922887702</v>
      </c>
      <c r="H41" s="19">
        <v>236.64700000000002</v>
      </c>
      <c r="I41" s="140">
        <v>151.05200000000002</v>
      </c>
      <c r="J41" s="247">
        <f t="shared" si="14"/>
        <v>0.23561571003716739</v>
      </c>
      <c r="K41" s="215">
        <f t="shared" si="15"/>
        <v>9.8790785404140838E-2</v>
      </c>
      <c r="L41" s="52">
        <f t="shared" si="19"/>
        <v>-0.36169907076785252</v>
      </c>
      <c r="N41" s="27">
        <f t="shared" si="16"/>
        <v>6.7686917224415089</v>
      </c>
      <c r="O41" s="152">
        <f t="shared" si="17"/>
        <v>5.5705856320991298</v>
      </c>
      <c r="P41" s="52">
        <f t="shared" si="8"/>
        <v>-0.17700704057330222</v>
      </c>
    </row>
    <row r="42" spans="1:16" ht="20.100000000000001" customHeight="1">
      <c r="A42" s="38" t="s">
        <v>186</v>
      </c>
      <c r="B42" s="19">
        <v>34.450000000000003</v>
      </c>
      <c r="C42" s="140">
        <v>155.71</v>
      </c>
      <c r="D42" s="247">
        <f t="shared" si="12"/>
        <v>1.9234097672367112E-2</v>
      </c>
      <c r="E42" s="215">
        <f t="shared" si="13"/>
        <v>5.177544797683057E-2</v>
      </c>
      <c r="F42" s="52">
        <f t="shared" si="18"/>
        <v>3.5198838896952105</v>
      </c>
      <c r="H42" s="19">
        <v>20.911000000000001</v>
      </c>
      <c r="I42" s="140">
        <v>93.429000000000002</v>
      </c>
      <c r="J42" s="247">
        <f t="shared" si="14"/>
        <v>2.0819871422782486E-2</v>
      </c>
      <c r="K42" s="215">
        <f t="shared" si="15"/>
        <v>6.1104283885837149E-2</v>
      </c>
      <c r="L42" s="52">
        <f t="shared" si="19"/>
        <v>3.4679355363205966</v>
      </c>
      <c r="N42" s="27">
        <f t="shared" si="16"/>
        <v>6.0699564586357031</v>
      </c>
      <c r="O42" s="152">
        <f t="shared" si="17"/>
        <v>6.0001926658531879</v>
      </c>
      <c r="P42" s="52">
        <f t="shared" si="8"/>
        <v>-1.1493293775322315E-2</v>
      </c>
    </row>
    <row r="43" spans="1:16" ht="20.100000000000001" customHeight="1">
      <c r="A43" s="38" t="s">
        <v>185</v>
      </c>
      <c r="B43" s="19">
        <v>80.010000000000005</v>
      </c>
      <c r="C43" s="140">
        <v>114.96000000000001</v>
      </c>
      <c r="D43" s="247">
        <f t="shared" si="12"/>
        <v>4.4671122054168143E-2</v>
      </c>
      <c r="E43" s="215">
        <f t="shared" si="13"/>
        <v>3.8225582810458174E-2</v>
      </c>
      <c r="F43" s="52">
        <f t="shared" si="18"/>
        <v>0.4368203974503187</v>
      </c>
      <c r="H43" s="19">
        <v>63.89</v>
      </c>
      <c r="I43" s="140">
        <v>71.326999999999998</v>
      </c>
      <c r="J43" s="247">
        <f t="shared" si="14"/>
        <v>6.3611572148705123E-2</v>
      </c>
      <c r="K43" s="215">
        <f t="shared" si="15"/>
        <v>4.6649169494751161E-2</v>
      </c>
      <c r="L43" s="52">
        <f t="shared" si="19"/>
        <v>0.116403192987948</v>
      </c>
      <c r="N43" s="27">
        <f t="shared" si="16"/>
        <v>7.9852518435195599</v>
      </c>
      <c r="O43" s="152">
        <f t="shared" si="17"/>
        <v>6.2045059151009045</v>
      </c>
      <c r="P43" s="52">
        <f t="shared" si="8"/>
        <v>-0.2230043539407992</v>
      </c>
    </row>
    <row r="44" spans="1:16" ht="20.100000000000001" customHeight="1">
      <c r="A44" s="38" t="s">
        <v>188</v>
      </c>
      <c r="B44" s="19">
        <v>212.07999999999998</v>
      </c>
      <c r="C44" s="140">
        <v>92.39</v>
      </c>
      <c r="D44" s="247">
        <f t="shared" si="12"/>
        <v>0.1184083435226594</v>
      </c>
      <c r="E44" s="215">
        <f t="shared" si="13"/>
        <v>3.072078632444529E-2</v>
      </c>
      <c r="F44" s="52">
        <f t="shared" si="18"/>
        <v>-0.56436250471520177</v>
      </c>
      <c r="H44" s="19">
        <v>187.244</v>
      </c>
      <c r="I44" s="140">
        <v>68.606999999999999</v>
      </c>
      <c r="J44" s="247">
        <f t="shared" si="14"/>
        <v>0.18642800462376183</v>
      </c>
      <c r="K44" s="215">
        <f t="shared" si="15"/>
        <v>4.487023948191278E-2</v>
      </c>
      <c r="L44" s="52">
        <f t="shared" si="19"/>
        <v>-0.63359573604494668</v>
      </c>
      <c r="N44" s="27">
        <f t="shared" si="16"/>
        <v>8.8289324783100724</v>
      </c>
      <c r="O44" s="152">
        <f t="shared" si="17"/>
        <v>7.4258036584045897</v>
      </c>
      <c r="P44" s="52">
        <f t="shared" si="8"/>
        <v>-0.15892394956610345</v>
      </c>
    </row>
    <row r="45" spans="1:16" ht="20.100000000000001" customHeight="1">
      <c r="A45" s="38" t="s">
        <v>199</v>
      </c>
      <c r="B45" s="19">
        <v>33.730000000000004</v>
      </c>
      <c r="C45" s="140">
        <v>32.879999999999995</v>
      </c>
      <c r="D45" s="247">
        <f t="shared" si="12"/>
        <v>1.8832107822610817E-2</v>
      </c>
      <c r="E45" s="215">
        <f t="shared" si="13"/>
        <v>1.0932995501112252E-2</v>
      </c>
      <c r="F45" s="52">
        <f t="shared" si="18"/>
        <v>-2.5200118588793608E-2</v>
      </c>
      <c r="H45" s="19">
        <v>30.149000000000001</v>
      </c>
      <c r="I45" s="140">
        <v>35.429000000000002</v>
      </c>
      <c r="J45" s="247">
        <f t="shared" si="14"/>
        <v>3.0017612908300375E-2</v>
      </c>
      <c r="K45" s="215">
        <f t="shared" si="15"/>
        <v>2.3171217435606978E-2</v>
      </c>
      <c r="L45" s="52">
        <f t="shared" si="19"/>
        <v>0.17513018673919536</v>
      </c>
      <c r="N45" s="27">
        <f t="shared" si="16"/>
        <v>8.938333827453306</v>
      </c>
      <c r="O45" s="152">
        <f t="shared" si="17"/>
        <v>10.775243309002436</v>
      </c>
      <c r="P45" s="52">
        <f t="shared" si="8"/>
        <v>0.20550916054480131</v>
      </c>
    </row>
    <row r="46" spans="1:16" ht="20.100000000000001" customHeight="1">
      <c r="A46" s="38" t="s">
        <v>206</v>
      </c>
      <c r="B46" s="19">
        <v>6.92</v>
      </c>
      <c r="C46" s="140">
        <v>51.739999999999995</v>
      </c>
      <c r="D46" s="247">
        <f t="shared" si="12"/>
        <v>3.8635691115466008E-3</v>
      </c>
      <c r="E46" s="215">
        <f t="shared" si="13"/>
        <v>1.7204172360935157E-2</v>
      </c>
      <c r="F46" s="52">
        <f t="shared" si="18"/>
        <v>6.4768786127167619</v>
      </c>
      <c r="H46" s="19">
        <v>5.7479999999999993</v>
      </c>
      <c r="I46" s="140">
        <v>32.03</v>
      </c>
      <c r="J46" s="247">
        <f t="shared" si="14"/>
        <v>5.7229506450267179E-3</v>
      </c>
      <c r="K46" s="215">
        <f t="shared" si="15"/>
        <v>2.0948208937946074E-2</v>
      </c>
      <c r="L46" s="52">
        <f t="shared" si="19"/>
        <v>4.5723729993041067</v>
      </c>
      <c r="N46" s="27">
        <f t="shared" si="16"/>
        <v>8.3063583815028892</v>
      </c>
      <c r="O46" s="152">
        <f t="shared" si="17"/>
        <v>6.1905682257441068</v>
      </c>
      <c r="P46" s="52">
        <f t="shared" si="8"/>
        <v>-0.2547193437343559</v>
      </c>
    </row>
    <row r="47" spans="1:16" ht="20.100000000000001" customHeight="1">
      <c r="A47" s="38" t="s">
        <v>191</v>
      </c>
      <c r="B47" s="19">
        <v>23.369999999999997</v>
      </c>
      <c r="C47" s="140">
        <v>24.85</v>
      </c>
      <c r="D47" s="247">
        <f t="shared" si="12"/>
        <v>1.3047920540006365E-2</v>
      </c>
      <c r="E47" s="215">
        <f t="shared" si="13"/>
        <v>8.2629239112724916E-3</v>
      </c>
      <c r="F47" s="52">
        <f t="shared" si="18"/>
        <v>6.3329054343175192E-2</v>
      </c>
      <c r="H47" s="19">
        <v>33.760000000000005</v>
      </c>
      <c r="I47" s="140">
        <v>25.87</v>
      </c>
      <c r="J47" s="247">
        <f t="shared" si="14"/>
        <v>3.3612876439822907E-2</v>
      </c>
      <c r="K47" s="215">
        <f t="shared" si="15"/>
        <v>1.6919455673576802E-2</v>
      </c>
      <c r="L47" s="52">
        <f t="shared" si="19"/>
        <v>-0.23370853080568729</v>
      </c>
      <c r="N47" s="27">
        <f t="shared" si="16"/>
        <v>14.445870774497223</v>
      </c>
      <c r="O47" s="152">
        <f t="shared" si="17"/>
        <v>10.410462776659958</v>
      </c>
      <c r="P47" s="52">
        <f t="shared" si="8"/>
        <v>-0.27934681549009727</v>
      </c>
    </row>
    <row r="48" spans="1:16" ht="20.100000000000001" customHeight="1">
      <c r="A48" s="38" t="s">
        <v>198</v>
      </c>
      <c r="B48" s="19">
        <v>93.68</v>
      </c>
      <c r="C48" s="140">
        <v>51.95</v>
      </c>
      <c r="D48" s="247">
        <f t="shared" si="12"/>
        <v>5.230334600718E-2</v>
      </c>
      <c r="E48" s="215">
        <f t="shared" si="13"/>
        <v>1.7273999886945911E-2</v>
      </c>
      <c r="F48" s="52">
        <f t="shared" ref="F48:F61" si="20">(C48-B48)/B48</f>
        <v>-0.4454526046114432</v>
      </c>
      <c r="H48" s="19">
        <v>37.436999999999998</v>
      </c>
      <c r="I48" s="140">
        <v>22.987000000000002</v>
      </c>
      <c r="J48" s="247">
        <f t="shared" si="14"/>
        <v>3.7273852348271616E-2</v>
      </c>
      <c r="K48" s="215">
        <f t="shared" si="15"/>
        <v>1.5033920663645534E-2</v>
      </c>
      <c r="L48" s="52">
        <f t="shared" ref="L48:L61" si="21">(I48-H48)/H48</f>
        <v>-0.38598178272831679</v>
      </c>
      <c r="N48" s="27">
        <f t="shared" ref="N48:N51" si="22">(H48/B48)*10</f>
        <v>3.9962638770281806</v>
      </c>
      <c r="O48" s="152">
        <f t="shared" ref="O48:O51" si="23">(I48/C48)*10</f>
        <v>4.4248315688161695</v>
      </c>
      <c r="P48" s="52">
        <f t="shared" ref="P48:P51" si="24">(O48-N48)/N48</f>
        <v>0.10724209035632876</v>
      </c>
    </row>
    <row r="49" spans="1:16" ht="20.100000000000001" customHeight="1">
      <c r="A49" s="38" t="s">
        <v>196</v>
      </c>
      <c r="B49" s="19">
        <v>23.54</v>
      </c>
      <c r="C49" s="140">
        <v>21.69</v>
      </c>
      <c r="D49" s="247">
        <f t="shared" si="12"/>
        <v>1.3142834810087713E-2</v>
      </c>
      <c r="E49" s="215">
        <f t="shared" si="13"/>
        <v>7.2121859008249635E-3</v>
      </c>
      <c r="F49" s="52">
        <f t="shared" si="20"/>
        <v>-7.8589634664400929E-2</v>
      </c>
      <c r="H49" s="19">
        <v>19.111000000000001</v>
      </c>
      <c r="I49" s="140">
        <v>16.510000000000002</v>
      </c>
      <c r="J49" s="247">
        <f t="shared" si="14"/>
        <v>1.9027715688431739E-2</v>
      </c>
      <c r="K49" s="215">
        <f t="shared" si="15"/>
        <v>1.0797843570574141E-2</v>
      </c>
      <c r="L49" s="52">
        <f t="shared" si="21"/>
        <v>-0.13609962848621207</v>
      </c>
      <c r="N49" s="27">
        <f t="shared" si="22"/>
        <v>8.118521665250638</v>
      </c>
      <c r="O49" s="152">
        <f t="shared" si="23"/>
        <v>7.6118026740433384</v>
      </c>
      <c r="P49" s="52">
        <f t="shared" si="24"/>
        <v>-6.2415180016848051E-2</v>
      </c>
    </row>
    <row r="50" spans="1:16" ht="20.100000000000001" customHeight="1">
      <c r="A50" s="38" t="s">
        <v>193</v>
      </c>
      <c r="B50" s="19">
        <v>31.169999999999998</v>
      </c>
      <c r="C50" s="140">
        <v>11.2</v>
      </c>
      <c r="D50" s="247">
        <f t="shared" si="12"/>
        <v>1.7402810579032882E-2</v>
      </c>
      <c r="E50" s="215">
        <f t="shared" si="13"/>
        <v>3.7241347205735167E-3</v>
      </c>
      <c r="F50" s="52">
        <f t="shared" si="20"/>
        <v>-0.64068014116137306</v>
      </c>
      <c r="H50" s="19">
        <v>22.091000000000001</v>
      </c>
      <c r="I50" s="140">
        <v>15.852</v>
      </c>
      <c r="J50" s="247">
        <f t="shared" si="14"/>
        <v>2.1994729070856863E-2</v>
      </c>
      <c r="K50" s="215">
        <f t="shared" si="15"/>
        <v>1.036749947188015E-2</v>
      </c>
      <c r="L50" s="52">
        <f t="shared" si="21"/>
        <v>-0.28242270607939884</v>
      </c>
      <c r="N50" s="27">
        <f t="shared" si="22"/>
        <v>7.0872633942893817</v>
      </c>
      <c r="O50" s="152">
        <f t="shared" si="23"/>
        <v>14.15357142857143</v>
      </c>
      <c r="P50" s="52">
        <f t="shared" si="24"/>
        <v>0.99704323674153017</v>
      </c>
    </row>
    <row r="51" spans="1:16" ht="20.100000000000001" customHeight="1">
      <c r="A51" s="38" t="s">
        <v>210</v>
      </c>
      <c r="B51" s="19">
        <v>13.979999999999999</v>
      </c>
      <c r="C51" s="140">
        <v>21.240000000000002</v>
      </c>
      <c r="D51" s="247">
        <f t="shared" si="12"/>
        <v>7.8053029161013693E-3</v>
      </c>
      <c r="E51" s="215">
        <f t="shared" si="13"/>
        <v>7.0625554879447773E-3</v>
      </c>
      <c r="F51" s="52">
        <f t="shared" si="20"/>
        <v>0.51931330472103032</v>
      </c>
      <c r="H51" s="19">
        <v>9.9190000000000005</v>
      </c>
      <c r="I51" s="140">
        <v>12.644</v>
      </c>
      <c r="J51" s="247">
        <f t="shared" si="14"/>
        <v>9.8757737383472557E-3</v>
      </c>
      <c r="K51" s="215">
        <f t="shared" si="15"/>
        <v>8.2694084861501763E-3</v>
      </c>
      <c r="L51" s="52">
        <f t="shared" si="21"/>
        <v>0.27472527472527469</v>
      </c>
      <c r="N51" s="27">
        <f t="shared" si="22"/>
        <v>7.0951359084406302</v>
      </c>
      <c r="O51" s="152">
        <f t="shared" si="23"/>
        <v>5.9529190207156297</v>
      </c>
      <c r="P51" s="52">
        <f t="shared" si="24"/>
        <v>-0.16098590674861887</v>
      </c>
    </row>
    <row r="52" spans="1:16" ht="20.100000000000001" customHeight="1">
      <c r="A52" s="38" t="s">
        <v>207</v>
      </c>
      <c r="B52" s="19">
        <v>6.0000000000000005E-2</v>
      </c>
      <c r="C52" s="140">
        <v>13.78</v>
      </c>
      <c r="D52" s="247">
        <f t="shared" si="12"/>
        <v>3.3499154146357814E-5</v>
      </c>
      <c r="E52" s="215">
        <f t="shared" si="13"/>
        <v>4.5820157544199163E-3</v>
      </c>
      <c r="F52" s="52">
        <f t="shared" si="20"/>
        <v>228.66666666666663</v>
      </c>
      <c r="H52" s="19">
        <v>0.32500000000000001</v>
      </c>
      <c r="I52" s="140">
        <v>11.221</v>
      </c>
      <c r="J52" s="247">
        <f t="shared" si="14"/>
        <v>3.2358367425777381E-4</v>
      </c>
      <c r="K52" s="215">
        <f t="shared" si="15"/>
        <v>7.338740321345392E-3</v>
      </c>
      <c r="L52" s="52">
        <f t="shared" si="21"/>
        <v>33.526153846153846</v>
      </c>
      <c r="N52" s="27">
        <f t="shared" si="16"/>
        <v>54.166666666666657</v>
      </c>
      <c r="O52" s="152">
        <f t="shared" si="17"/>
        <v>8.1429608127721345</v>
      </c>
      <c r="P52" s="52">
        <f t="shared" si="8"/>
        <v>-0.84966841576420682</v>
      </c>
    </row>
    <row r="53" spans="1:16" ht="20.100000000000001" customHeight="1">
      <c r="A53" s="38" t="s">
        <v>229</v>
      </c>
      <c r="B53" s="19">
        <v>7.81</v>
      </c>
      <c r="C53" s="140">
        <v>13.83</v>
      </c>
      <c r="D53" s="247">
        <f t="shared" si="12"/>
        <v>4.3604732313842418E-3</v>
      </c>
      <c r="E53" s="215">
        <f t="shared" si="13"/>
        <v>4.5986413558510479E-3</v>
      </c>
      <c r="F53" s="52">
        <f t="shared" si="20"/>
        <v>0.7708066581306019</v>
      </c>
      <c r="H53" s="19">
        <v>7.5019999999999998</v>
      </c>
      <c r="I53" s="140">
        <v>8.3260000000000005</v>
      </c>
      <c r="J53" s="247">
        <f t="shared" si="14"/>
        <v>7.4693068439440581E-3</v>
      </c>
      <c r="K53" s="215">
        <f t="shared" si="15"/>
        <v>5.4453570907692485E-3</v>
      </c>
      <c r="L53" s="52">
        <f t="shared" si="21"/>
        <v>0.10983737669954689</v>
      </c>
      <c r="N53" s="27">
        <f t="shared" ref="N53:N54" si="25">(H53/B53)*10</f>
        <v>9.6056338028169019</v>
      </c>
      <c r="O53" s="152">
        <f t="shared" ref="O53:O54" si="26">(I53/C53)*10</f>
        <v>6.0202458423716561</v>
      </c>
      <c r="P53" s="52">
        <f t="shared" ref="P53:P54" si="27">(O53-N53)/N53</f>
        <v>-0.37325886391732027</v>
      </c>
    </row>
    <row r="54" spans="1:16" ht="20.100000000000001" customHeight="1">
      <c r="A54" s="38" t="s">
        <v>214</v>
      </c>
      <c r="B54" s="19">
        <v>1.56</v>
      </c>
      <c r="C54" s="140">
        <v>3.18</v>
      </c>
      <c r="D54" s="247">
        <f t="shared" si="12"/>
        <v>8.7097800780530307E-4</v>
      </c>
      <c r="E54" s="215">
        <f t="shared" si="13"/>
        <v>1.0573882510199807E-3</v>
      </c>
      <c r="F54" s="52">
        <f t="shared" si="20"/>
        <v>1.0384615384615385</v>
      </c>
      <c r="H54" s="19">
        <v>1.655</v>
      </c>
      <c r="I54" s="140">
        <v>3.282</v>
      </c>
      <c r="J54" s="247">
        <f t="shared" si="14"/>
        <v>1.6477876335280481E-3</v>
      </c>
      <c r="K54" s="215">
        <f t="shared" si="15"/>
        <v>2.1464883463733694E-3</v>
      </c>
      <c r="L54" s="52">
        <f t="shared" si="21"/>
        <v>0.98308157099697879</v>
      </c>
      <c r="N54" s="27">
        <f t="shared" si="25"/>
        <v>10.608974358974359</v>
      </c>
      <c r="O54" s="152">
        <f t="shared" si="26"/>
        <v>10.320754716981131</v>
      </c>
      <c r="P54" s="52">
        <f t="shared" si="27"/>
        <v>-2.7167531209029358E-2</v>
      </c>
    </row>
    <row r="55" spans="1:16" ht="20.100000000000001" customHeight="1">
      <c r="A55" s="38" t="s">
        <v>208</v>
      </c>
      <c r="B55" s="19">
        <v>5.74</v>
      </c>
      <c r="C55" s="140">
        <v>5.3</v>
      </c>
      <c r="D55" s="247">
        <f t="shared" si="12"/>
        <v>3.2047524133348975E-3</v>
      </c>
      <c r="E55" s="215">
        <f t="shared" si="13"/>
        <v>1.7623137516999678E-3</v>
      </c>
      <c r="F55" s="52">
        <f t="shared" si="20"/>
        <v>-7.6655052264808426E-2</v>
      </c>
      <c r="H55" s="19">
        <v>5.556</v>
      </c>
      <c r="I55" s="140">
        <v>3.1759999999999997</v>
      </c>
      <c r="J55" s="247">
        <f t="shared" si="14"/>
        <v>5.5317873666959729E-3</v>
      </c>
      <c r="K55" s="215">
        <f t="shared" si="15"/>
        <v>2.077162397343638E-3</v>
      </c>
      <c r="L55" s="52">
        <f t="shared" ref="L55:L60" si="28">(I55-H55)/H55</f>
        <v>-0.42836573074154072</v>
      </c>
      <c r="N55" s="27">
        <f t="shared" ref="N55" si="29">(H55/B55)*10</f>
        <v>9.6794425087108014</v>
      </c>
      <c r="O55" s="152">
        <f t="shared" ref="O55" si="30">(I55/C55)*10</f>
        <v>5.9924528301886788</v>
      </c>
      <c r="P55" s="52">
        <f t="shared" ref="P55" si="31">(O55-N55)/N55</f>
        <v>-0.38090930084083846</v>
      </c>
    </row>
    <row r="56" spans="1:16" ht="20.100000000000001" customHeight="1">
      <c r="A56" s="38" t="s">
        <v>203</v>
      </c>
      <c r="B56" s="19">
        <v>4.5200000000000005</v>
      </c>
      <c r="C56" s="140">
        <v>4.32</v>
      </c>
      <c r="D56" s="247">
        <f t="shared" ref="D56:D57" si="32">B56/$B$62</f>
        <v>2.5236029456922886E-3</v>
      </c>
      <c r="E56" s="215">
        <f t="shared" ref="E56:E57" si="33">C56/$C$62</f>
        <v>1.4364519636497852E-3</v>
      </c>
      <c r="F56" s="52">
        <f t="shared" si="20"/>
        <v>-4.4247787610619503E-2</v>
      </c>
      <c r="H56" s="19">
        <v>3.8650000000000002</v>
      </c>
      <c r="I56" s="140">
        <v>2.63</v>
      </c>
      <c r="J56" s="247">
        <f t="shared" si="14"/>
        <v>3.8481566184809099E-3</v>
      </c>
      <c r="K56" s="215">
        <f t="shared" si="15"/>
        <v>1.7200683580018163E-3</v>
      </c>
      <c r="L56" s="52">
        <f t="shared" si="28"/>
        <v>-0.31953428201811129</v>
      </c>
      <c r="N56" s="27">
        <f t="shared" ref="N56:N60" si="34">(H56/B56)*10</f>
        <v>8.5508849557522115</v>
      </c>
      <c r="O56" s="152">
        <f t="shared" ref="O56:O60" si="35">(I56/C56)*10</f>
        <v>6.0879629629629628</v>
      </c>
      <c r="P56" s="52">
        <f t="shared" ref="P56:P60" si="36">(O56-N56)/N56</f>
        <v>-0.28803123951894971</v>
      </c>
    </row>
    <row r="57" spans="1:16" ht="20.100000000000001" customHeight="1">
      <c r="A57" s="38" t="s">
        <v>228</v>
      </c>
      <c r="B57" s="19">
        <v>6.9999999999999993E-2</v>
      </c>
      <c r="C57" s="140">
        <v>1.23</v>
      </c>
      <c r="D57" s="247">
        <f t="shared" si="32"/>
        <v>3.9082346504084109E-5</v>
      </c>
      <c r="E57" s="215">
        <f t="shared" si="33"/>
        <v>4.0898979520584156E-4</v>
      </c>
      <c r="F57" s="52">
        <f t="shared" si="20"/>
        <v>16.571428571428573</v>
      </c>
      <c r="H57" s="19">
        <v>0.08</v>
      </c>
      <c r="I57" s="140">
        <v>1.9079999999999999</v>
      </c>
      <c r="J57" s="247">
        <f t="shared" si="14"/>
        <v>7.9651365971144313E-5</v>
      </c>
      <c r="K57" s="215">
        <f t="shared" si="15"/>
        <v>1.2478670825351579E-3</v>
      </c>
      <c r="L57" s="52">
        <f t="shared" si="28"/>
        <v>22.849999999999998</v>
      </c>
      <c r="N57" s="27">
        <f t="shared" si="34"/>
        <v>11.428571428571431</v>
      </c>
      <c r="O57" s="152">
        <f t="shared" si="35"/>
        <v>15.512195121951219</v>
      </c>
      <c r="P57" s="52">
        <f t="shared" si="36"/>
        <v>0.35731707317073141</v>
      </c>
    </row>
    <row r="58" spans="1:16" ht="20.100000000000001" customHeight="1">
      <c r="A58" s="38" t="s">
        <v>209</v>
      </c>
      <c r="B58" s="19">
        <v>0.62</v>
      </c>
      <c r="C58" s="140">
        <v>1.33</v>
      </c>
      <c r="D58" s="247">
        <f>B58/$B$62</f>
        <v>3.461579261790307E-4</v>
      </c>
      <c r="E58" s="215">
        <f>C58/$C$62</f>
        <v>4.4224099806810515E-4</v>
      </c>
      <c r="F58" s="52">
        <f t="shared" si="20"/>
        <v>1.1451612903225807</v>
      </c>
      <c r="H58" s="19">
        <v>0.76</v>
      </c>
      <c r="I58" s="140">
        <v>1.653</v>
      </c>
      <c r="J58" s="247">
        <f t="shared" si="14"/>
        <v>7.56687976725871E-4</v>
      </c>
      <c r="K58" s="215">
        <f t="shared" si="15"/>
        <v>1.0810923938315599E-3</v>
      </c>
      <c r="L58" s="52">
        <f t="shared" si="28"/>
        <v>1.175</v>
      </c>
      <c r="N58" s="27">
        <f t="shared" si="34"/>
        <v>12.258064516129032</v>
      </c>
      <c r="O58" s="152">
        <f t="shared" si="35"/>
        <v>12.428571428571429</v>
      </c>
      <c r="P58" s="52">
        <f t="shared" si="36"/>
        <v>1.3909774436090266E-2</v>
      </c>
    </row>
    <row r="59" spans="1:16" ht="20.100000000000001" customHeight="1">
      <c r="A59" s="38" t="s">
        <v>213</v>
      </c>
      <c r="B59" s="19">
        <v>1.51</v>
      </c>
      <c r="C59" s="140">
        <v>0.06</v>
      </c>
      <c r="D59" s="247">
        <f>B59/$B$62</f>
        <v>8.4306204601667159E-4</v>
      </c>
      <c r="E59" s="215">
        <f>C59/$C$62</f>
        <v>1.9950721717358125E-5</v>
      </c>
      <c r="F59" s="52">
        <f t="shared" si="20"/>
        <v>-0.96026490066225167</v>
      </c>
      <c r="H59" s="19">
        <v>1.1500000000000001</v>
      </c>
      <c r="I59" s="140">
        <v>0.34599999999999997</v>
      </c>
      <c r="J59" s="247">
        <f t="shared" si="14"/>
        <v>1.1449883858351997E-3</v>
      </c>
      <c r="K59" s="215">
        <f t="shared" si="15"/>
        <v>2.2629036192723515E-4</v>
      </c>
      <c r="L59" s="52">
        <f t="shared" si="28"/>
        <v>-0.69913043478260872</v>
      </c>
      <c r="N59" s="27">
        <f t="shared" ref="N59" si="37">(H59/B59)*10</f>
        <v>7.6158940397351005</v>
      </c>
      <c r="O59" s="152">
        <f t="shared" ref="O59" si="38">(I59/C59)*10</f>
        <v>57.666666666666664</v>
      </c>
      <c r="P59" s="52">
        <f t="shared" ref="P59" si="39">(O59-N59)/N59</f>
        <v>6.5718840579710127</v>
      </c>
    </row>
    <row r="60" spans="1:16" ht="20.100000000000001" customHeight="1">
      <c r="A60" s="38" t="s">
        <v>211</v>
      </c>
      <c r="B60" s="19">
        <v>0.19000000000000003</v>
      </c>
      <c r="C60" s="140">
        <v>0.16</v>
      </c>
      <c r="D60" s="247">
        <f>B60/$B$62</f>
        <v>1.0608065479679975E-4</v>
      </c>
      <c r="E60" s="215">
        <f>C60/$C$62</f>
        <v>5.3201924579621673E-5</v>
      </c>
      <c r="F60" s="52">
        <f t="shared" si="20"/>
        <v>-0.15789473684210537</v>
      </c>
      <c r="H60" s="19">
        <v>1.103</v>
      </c>
      <c r="I60" s="140">
        <v>0.154</v>
      </c>
      <c r="J60" s="247">
        <f t="shared" si="14"/>
        <v>1.0981932083271523E-3</v>
      </c>
      <c r="K60" s="215">
        <f t="shared" si="15"/>
        <v>1.0071883160923183E-4</v>
      </c>
      <c r="L60" s="52">
        <f t="shared" si="28"/>
        <v>-0.86038077969174975</v>
      </c>
      <c r="N60" s="27">
        <f t="shared" si="34"/>
        <v>58.052631578947356</v>
      </c>
      <c r="O60" s="152">
        <f t="shared" si="35"/>
        <v>9.625</v>
      </c>
      <c r="P60" s="52">
        <f t="shared" si="36"/>
        <v>-0.83420217588395285</v>
      </c>
    </row>
    <row r="61" spans="1:16" ht="20.100000000000001" customHeight="1" thickBot="1">
      <c r="A61" s="8" t="s">
        <v>17</v>
      </c>
      <c r="B61" s="19">
        <f>B62-SUM(B39:B60)</f>
        <v>3.0199999999999818</v>
      </c>
      <c r="C61" s="140">
        <f>C62-SUM(C39:C60)</f>
        <v>0</v>
      </c>
      <c r="D61" s="247">
        <f>B61/$B$62</f>
        <v>1.686124092033333E-3</v>
      </c>
      <c r="E61" s="215">
        <f>C61/$C$62</f>
        <v>0</v>
      </c>
      <c r="F61" s="52">
        <f t="shared" si="20"/>
        <v>-1</v>
      </c>
      <c r="H61" s="19">
        <f>H62-SUM(H39:H60)</f>
        <v>2.2989999999998645</v>
      </c>
      <c r="I61" s="140">
        <f>I62-SUM(I39:I60)</f>
        <v>0</v>
      </c>
      <c r="J61" s="247">
        <f t="shared" si="14"/>
        <v>2.2889811295956249E-3</v>
      </c>
      <c r="K61" s="215">
        <f t="shared" si="15"/>
        <v>0</v>
      </c>
      <c r="L61" s="52">
        <f t="shared" si="21"/>
        <v>-1</v>
      </c>
      <c r="N61" s="27">
        <f t="shared" ref="N61" si="40">(H61/B61)*10</f>
        <v>7.6125827814565508</v>
      </c>
      <c r="O61" s="152"/>
      <c r="P61" s="52"/>
    </row>
    <row r="62" spans="1:16" ht="26.25" customHeight="1" thickBot="1">
      <c r="A62" s="12" t="s">
        <v>18</v>
      </c>
      <c r="B62" s="17">
        <v>1791.0899999999997</v>
      </c>
      <c r="C62" s="145">
        <v>3007.41</v>
      </c>
      <c r="D62" s="253">
        <f>SUM(D39:D61)</f>
        <v>1.0000000000000002</v>
      </c>
      <c r="E62" s="254">
        <f>SUM(E39:E61)</f>
        <v>1.0000000000000002</v>
      </c>
      <c r="F62" s="57">
        <f t="shared" si="18"/>
        <v>0.67909485285496562</v>
      </c>
      <c r="G62" s="1"/>
      <c r="H62" s="17">
        <v>1004.3769999999998</v>
      </c>
      <c r="I62" s="145">
        <v>1529.0090000000005</v>
      </c>
      <c r="J62" s="253">
        <f>SUM(J39:J61)</f>
        <v>1.0000000000000002</v>
      </c>
      <c r="K62" s="254">
        <f>SUM(K39:K61)</f>
        <v>0.99999999999999967</v>
      </c>
      <c r="L62" s="57">
        <f t="shared" si="19"/>
        <v>0.52234569290216792</v>
      </c>
      <c r="M62" s="1"/>
      <c r="N62" s="29">
        <f t="shared" si="16"/>
        <v>5.6076299906760685</v>
      </c>
      <c r="O62" s="146">
        <f t="shared" si="17"/>
        <v>5.0841388437226733</v>
      </c>
      <c r="P62" s="57">
        <f t="shared" si="8"/>
        <v>-9.3353368147294946E-2</v>
      </c>
    </row>
    <row r="64" spans="1:16" ht="15.75" thickBot="1"/>
    <row r="65" spans="1:16">
      <c r="A65" s="484" t="s">
        <v>15</v>
      </c>
      <c r="B65" s="472" t="s">
        <v>1</v>
      </c>
      <c r="C65" s="470"/>
      <c r="D65" s="472" t="s">
        <v>102</v>
      </c>
      <c r="E65" s="470"/>
      <c r="F65" s="130" t="s">
        <v>0</v>
      </c>
      <c r="H65" s="482" t="s">
        <v>19</v>
      </c>
      <c r="I65" s="483"/>
      <c r="J65" s="472" t="s">
        <v>102</v>
      </c>
      <c r="K65" s="473"/>
      <c r="L65" s="130" t="s">
        <v>0</v>
      </c>
      <c r="N65" s="480" t="s">
        <v>22</v>
      </c>
      <c r="O65" s="470"/>
      <c r="P65" s="130" t="s">
        <v>0</v>
      </c>
    </row>
    <row r="66" spans="1:16">
      <c r="A66" s="485"/>
      <c r="B66" s="475" t="str">
        <f>B5</f>
        <v>jan-mar</v>
      </c>
      <c r="C66" s="477"/>
      <c r="D66" s="475" t="str">
        <f>B5</f>
        <v>jan-mar</v>
      </c>
      <c r="E66" s="477"/>
      <c r="F66" s="131" t="str">
        <f>F37</f>
        <v>2026/2025</v>
      </c>
      <c r="H66" s="478" t="str">
        <f>B5</f>
        <v>jan-mar</v>
      </c>
      <c r="I66" s="477"/>
      <c r="J66" s="475" t="str">
        <f>B5</f>
        <v>jan-mar</v>
      </c>
      <c r="K66" s="476"/>
      <c r="L66" s="131" t="str">
        <f>L37</f>
        <v>2026/2025</v>
      </c>
      <c r="N66" s="478" t="str">
        <f>B5</f>
        <v>jan-mar</v>
      </c>
      <c r="O66" s="476"/>
      <c r="P66" s="131" t="str">
        <f>P37</f>
        <v>2026/2025</v>
      </c>
    </row>
    <row r="67" spans="1:16" ht="19.5" customHeight="1" thickBot="1">
      <c r="A67" s="486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 t="s">
        <v>23</v>
      </c>
    </row>
    <row r="68" spans="1:16" ht="20.100000000000001" customHeight="1">
      <c r="A68" s="38" t="s">
        <v>180</v>
      </c>
      <c r="B68" s="111">
        <v>325.88</v>
      </c>
      <c r="C68" s="412">
        <v>249.95999999999998</v>
      </c>
      <c r="D68" s="247">
        <f t="shared" ref="D68:D78" si="41">B68/$B$95</f>
        <v>0.14716800491342794</v>
      </c>
      <c r="E68" s="246">
        <f t="shared" ref="E68:E78" si="42">C68/$C$95</f>
        <v>0.10992712863971993</v>
      </c>
      <c r="F68" s="61">
        <f t="shared" ref="F68:F94" si="43">(C68-B68)/B68</f>
        <v>-0.23296919111329328</v>
      </c>
      <c r="H68" s="19">
        <v>487.70799999999997</v>
      </c>
      <c r="I68" s="147">
        <v>397.74900000000002</v>
      </c>
      <c r="J68" s="245">
        <f t="shared" ref="J68:J78" si="44">H68/$H$95</f>
        <v>0.24735870176597116</v>
      </c>
      <c r="K68" s="246">
        <f t="shared" ref="K68:K78" si="45">I68/$I$95</f>
        <v>0.22483419319792186</v>
      </c>
      <c r="L68" s="61">
        <f t="shared" ref="L68:L94" si="46">(I68-H68)/H68</f>
        <v>-0.18445258228284128</v>
      </c>
      <c r="N68" s="41">
        <f t="shared" ref="N68:N69" si="47">(H68/B68)*10</f>
        <v>14.965877009942311</v>
      </c>
      <c r="O68" s="149">
        <f t="shared" ref="O68:O69" si="48">(I68/C68)*10</f>
        <v>15.912506000960157</v>
      </c>
      <c r="P68" s="61">
        <f t="shared" si="8"/>
        <v>6.3252490341125359E-2</v>
      </c>
    </row>
    <row r="69" spans="1:16" ht="20.100000000000001" customHeight="1">
      <c r="A69" s="38" t="s">
        <v>197</v>
      </c>
      <c r="B69" s="8">
        <v>693.63000000000011</v>
      </c>
      <c r="C69" s="413">
        <v>464.81</v>
      </c>
      <c r="D69" s="247">
        <f t="shared" si="41"/>
        <v>0.31324457852001059</v>
      </c>
      <c r="E69" s="215">
        <f t="shared" si="42"/>
        <v>0.20441362083144593</v>
      </c>
      <c r="F69" s="52">
        <f t="shared" si="43"/>
        <v>-0.32988769228551257</v>
      </c>
      <c r="H69" s="19">
        <v>432.01100000000002</v>
      </c>
      <c r="I69" s="140">
        <v>268.87200000000001</v>
      </c>
      <c r="J69" s="214">
        <f t="shared" si="44"/>
        <v>0.21910995946061779</v>
      </c>
      <c r="K69" s="215">
        <f t="shared" si="45"/>
        <v>0.15198433985632057</v>
      </c>
      <c r="L69" s="52">
        <f t="shared" si="46"/>
        <v>-0.37762695857281414</v>
      </c>
      <c r="N69" s="40">
        <f t="shared" si="47"/>
        <v>6.2282629067370205</v>
      </c>
      <c r="O69" s="143">
        <f t="shared" si="48"/>
        <v>5.7845571308706791</v>
      </c>
      <c r="P69" s="52">
        <f t="shared" si="8"/>
        <v>-7.1240694638370419E-2</v>
      </c>
    </row>
    <row r="70" spans="1:16" ht="20.100000000000001" customHeight="1">
      <c r="A70" s="38" t="s">
        <v>182</v>
      </c>
      <c r="B70" s="8">
        <v>335.9799999999999</v>
      </c>
      <c r="C70" s="413">
        <v>283.62</v>
      </c>
      <c r="D70" s="247">
        <f t="shared" si="41"/>
        <v>0.15172918341356789</v>
      </c>
      <c r="E70" s="215">
        <f t="shared" si="42"/>
        <v>0.12473008571290353</v>
      </c>
      <c r="F70" s="52">
        <f t="shared" si="43"/>
        <v>-0.15584260967914731</v>
      </c>
      <c r="H70" s="19">
        <v>398.42099999999988</v>
      </c>
      <c r="I70" s="140">
        <v>202.80099999999999</v>
      </c>
      <c r="J70" s="214">
        <f t="shared" si="44"/>
        <v>0.20207357951130589</v>
      </c>
      <c r="K70" s="215">
        <f t="shared" si="45"/>
        <v>0.11463661559106811</v>
      </c>
      <c r="L70" s="52">
        <f t="shared" si="46"/>
        <v>-0.4909881758240654</v>
      </c>
      <c r="N70" s="40">
        <f t="shared" ref="N70:N71" si="49">(H70/B70)*10</f>
        <v>11.85847371867373</v>
      </c>
      <c r="O70" s="143">
        <f t="shared" ref="O70:O71" si="50">(I70/C70)*10</f>
        <v>7.1504477822438473</v>
      </c>
      <c r="P70" s="52">
        <f t="shared" ref="P70:P71" si="51">(O70-N70)/N70</f>
        <v>-0.39701786655866839</v>
      </c>
    </row>
    <row r="71" spans="1:16" ht="20.100000000000001" customHeight="1">
      <c r="A71" s="38" t="s">
        <v>202</v>
      </c>
      <c r="B71" s="8">
        <v>22.73</v>
      </c>
      <c r="C71" s="413">
        <v>186.32999999999998</v>
      </c>
      <c r="D71" s="247">
        <f t="shared" si="41"/>
        <v>1.026490963447348E-2</v>
      </c>
      <c r="E71" s="215">
        <f t="shared" si="42"/>
        <v>8.1943998557525252E-2</v>
      </c>
      <c r="F71" s="52">
        <f t="shared" si="43"/>
        <v>7.1975362956445226</v>
      </c>
      <c r="H71" s="19">
        <v>9.6909999999999989</v>
      </c>
      <c r="I71" s="140">
        <v>171.13499999999999</v>
      </c>
      <c r="J71" s="214">
        <f t="shared" si="44"/>
        <v>4.915140163405207E-3</v>
      </c>
      <c r="K71" s="215">
        <f t="shared" si="45"/>
        <v>9.6736885958044777E-2</v>
      </c>
      <c r="L71" s="52">
        <f t="shared" si="46"/>
        <v>16.659168300484986</v>
      </c>
      <c r="N71" s="40">
        <f t="shared" si="49"/>
        <v>4.2635283765948078</v>
      </c>
      <c r="O71" s="143">
        <f t="shared" si="50"/>
        <v>9.1845113508291742</v>
      </c>
      <c r="P71" s="52">
        <f t="shared" si="51"/>
        <v>1.1542043442817786</v>
      </c>
    </row>
    <row r="72" spans="1:16" ht="20.100000000000001" customHeight="1">
      <c r="A72" s="38" t="s">
        <v>184</v>
      </c>
      <c r="B72" s="8">
        <v>163.80000000000001</v>
      </c>
      <c r="C72" s="413">
        <v>189.84</v>
      </c>
      <c r="D72" s="247">
        <f t="shared" si="41"/>
        <v>7.3972380031973428E-2</v>
      </c>
      <c r="E72" s="215">
        <f t="shared" si="42"/>
        <v>8.3487622423445484E-2</v>
      </c>
      <c r="F72" s="52">
        <f t="shared" si="43"/>
        <v>0.15897435897435891</v>
      </c>
      <c r="H72" s="19">
        <v>132.965</v>
      </c>
      <c r="I72" s="140">
        <v>142.495</v>
      </c>
      <c r="J72" s="214">
        <f t="shared" si="44"/>
        <v>6.7437995235494111E-2</v>
      </c>
      <c r="K72" s="215">
        <f t="shared" si="45"/>
        <v>8.054765281556428E-2</v>
      </c>
      <c r="L72" s="52">
        <f t="shared" si="46"/>
        <v>7.167299665325462E-2</v>
      </c>
      <c r="N72" s="40">
        <f t="shared" ref="N72:N91" si="52">(H72/B72)*10</f>
        <v>8.117521367521368</v>
      </c>
      <c r="O72" s="143">
        <f t="shared" ref="O72:O93" si="53">(I72/C72)*10</f>
        <v>7.5060577328276441</v>
      </c>
      <c r="P72" s="52">
        <f t="shared" ref="P72:P91" si="54">(O72-N72)/N72</f>
        <v>-7.5326396692988351E-2</v>
      </c>
    </row>
    <row r="73" spans="1:16" ht="20.100000000000001" customHeight="1">
      <c r="A73" s="38" t="s">
        <v>190</v>
      </c>
      <c r="B73" s="8">
        <v>219.58</v>
      </c>
      <c r="C73" s="413">
        <v>292.69</v>
      </c>
      <c r="D73" s="247">
        <f t="shared" si="41"/>
        <v>9.9162730204033725E-2</v>
      </c>
      <c r="E73" s="215">
        <f t="shared" si="42"/>
        <v>0.12871888014706204</v>
      </c>
      <c r="F73" s="52">
        <f t="shared" si="43"/>
        <v>0.33295382093086795</v>
      </c>
      <c r="H73" s="19">
        <v>96.721000000000004</v>
      </c>
      <c r="I73" s="140">
        <v>131.17099999999999</v>
      </c>
      <c r="J73" s="214">
        <f t="shared" si="44"/>
        <v>4.9055543467620998E-2</v>
      </c>
      <c r="K73" s="215">
        <f t="shared" si="45"/>
        <v>7.4146574739256677E-2</v>
      </c>
      <c r="L73" s="52">
        <f t="shared" si="46"/>
        <v>0.35617911311917771</v>
      </c>
      <c r="N73" s="40">
        <f t="shared" si="52"/>
        <v>4.4048182894616996</v>
      </c>
      <c r="O73" s="143">
        <f t="shared" si="53"/>
        <v>4.481567528784721</v>
      </c>
      <c r="P73" s="52">
        <f t="shared" si="54"/>
        <v>1.742392858898174E-2</v>
      </c>
    </row>
    <row r="74" spans="1:16" ht="20.100000000000001" customHeight="1">
      <c r="A74" s="38" t="s">
        <v>218</v>
      </c>
      <c r="B74" s="8">
        <v>121.5</v>
      </c>
      <c r="C74" s="413">
        <v>268.61</v>
      </c>
      <c r="D74" s="247">
        <f t="shared" si="41"/>
        <v>5.4869622551189073E-2</v>
      </c>
      <c r="E74" s="215">
        <f t="shared" si="42"/>
        <v>0.11812900473641852</v>
      </c>
      <c r="F74" s="52">
        <f t="shared" si="43"/>
        <v>1.2107818930041154</v>
      </c>
      <c r="H74" s="19">
        <v>32.076999999999998</v>
      </c>
      <c r="I74" s="140">
        <v>114.50399999999999</v>
      </c>
      <c r="J74" s="214">
        <f t="shared" si="44"/>
        <v>1.6269007431797423E-2</v>
      </c>
      <c r="K74" s="215">
        <f t="shared" si="45"/>
        <v>6.4725277644783127E-2</v>
      </c>
      <c r="L74" s="52">
        <f t="shared" si="46"/>
        <v>2.5696605044112601</v>
      </c>
      <c r="N74" s="40">
        <f t="shared" si="52"/>
        <v>2.6400823045267492</v>
      </c>
      <c r="O74" s="143">
        <f t="shared" si="53"/>
        <v>4.26283459290421</v>
      </c>
      <c r="P74" s="52">
        <f t="shared" si="54"/>
        <v>0.61465973450715927</v>
      </c>
    </row>
    <row r="75" spans="1:16" ht="20.100000000000001" customHeight="1">
      <c r="A75" s="38" t="s">
        <v>195</v>
      </c>
      <c r="B75" s="8">
        <v>53.789999999999992</v>
      </c>
      <c r="C75" s="413">
        <v>34.15</v>
      </c>
      <c r="D75" s="247">
        <f t="shared" si="41"/>
        <v>2.4291662526983209E-2</v>
      </c>
      <c r="E75" s="215">
        <f t="shared" si="42"/>
        <v>1.501844872398158E-2</v>
      </c>
      <c r="F75" s="52">
        <f t="shared" si="43"/>
        <v>-0.36512362892730982</v>
      </c>
      <c r="H75" s="19">
        <v>129.72899999999998</v>
      </c>
      <c r="I75" s="140">
        <v>91.231999999999999</v>
      </c>
      <c r="J75" s="214">
        <f t="shared" si="44"/>
        <v>6.5796741126652986E-2</v>
      </c>
      <c r="K75" s="215">
        <f t="shared" si="45"/>
        <v>5.157039518347703E-2</v>
      </c>
      <c r="L75" s="52">
        <f t="shared" si="46"/>
        <v>-0.29674937754858199</v>
      </c>
      <c r="N75" s="40">
        <f t="shared" si="52"/>
        <v>24.117679866146126</v>
      </c>
      <c r="O75" s="143">
        <f t="shared" si="53"/>
        <v>26.715080527086386</v>
      </c>
      <c r="P75" s="52">
        <f t="shared" si="54"/>
        <v>0.10769695407501526</v>
      </c>
    </row>
    <row r="76" spans="1:16" ht="20.100000000000001" customHeight="1">
      <c r="A76" s="38" t="s">
        <v>189</v>
      </c>
      <c r="B76" s="8">
        <v>94.5</v>
      </c>
      <c r="C76" s="413">
        <v>133.43</v>
      </c>
      <c r="D76" s="247">
        <f t="shared" si="41"/>
        <v>4.2676373095369279E-2</v>
      </c>
      <c r="E76" s="215">
        <f t="shared" si="42"/>
        <v>5.8679695848927155E-2</v>
      </c>
      <c r="F76" s="52">
        <f t="shared" si="43"/>
        <v>0.41195767195767202</v>
      </c>
      <c r="H76" s="19">
        <v>58.061999999999998</v>
      </c>
      <c r="I76" s="140">
        <v>78.465999999999994</v>
      </c>
      <c r="J76" s="214">
        <f t="shared" si="44"/>
        <v>2.9448237350906317E-2</v>
      </c>
      <c r="K76" s="215">
        <f t="shared" si="45"/>
        <v>4.4354202784842034E-2</v>
      </c>
      <c r="L76" s="52">
        <f t="shared" si="46"/>
        <v>0.35141745031173566</v>
      </c>
      <c r="N76" s="40">
        <f t="shared" si="52"/>
        <v>6.1441269841269843</v>
      </c>
      <c r="O76" s="143">
        <f t="shared" si="53"/>
        <v>5.8806865022858421</v>
      </c>
      <c r="P76" s="52">
        <f t="shared" si="54"/>
        <v>-4.2876796414157176E-2</v>
      </c>
    </row>
    <row r="77" spans="1:16" ht="20.100000000000001" customHeight="1">
      <c r="A77" s="38" t="s">
        <v>216</v>
      </c>
      <c r="B77" s="8">
        <v>0.06</v>
      </c>
      <c r="C77" s="413">
        <v>31.32</v>
      </c>
      <c r="D77" s="247">
        <f t="shared" si="41"/>
        <v>2.7096109901821763E-5</v>
      </c>
      <c r="E77" s="215">
        <f t="shared" si="42"/>
        <v>1.3773874495903457E-2</v>
      </c>
      <c r="F77" s="52">
        <f t="shared" si="43"/>
        <v>521</v>
      </c>
      <c r="H77" s="19">
        <v>8.0000000000000002E-3</v>
      </c>
      <c r="I77" s="140">
        <v>42.650999999999996</v>
      </c>
      <c r="J77" s="214">
        <f t="shared" si="44"/>
        <v>4.0574885261832274E-6</v>
      </c>
      <c r="K77" s="215">
        <f t="shared" si="45"/>
        <v>2.4109182358936325E-2</v>
      </c>
      <c r="L77" s="52">
        <f t="shared" si="46"/>
        <v>5330.3749999999991</v>
      </c>
      <c r="N77" s="40">
        <f t="shared" si="52"/>
        <v>1.3333333333333333</v>
      </c>
      <c r="O77" s="143">
        <f t="shared" si="53"/>
        <v>13.617816091954023</v>
      </c>
      <c r="P77" s="52">
        <f t="shared" si="54"/>
        <v>9.2133620689655178</v>
      </c>
    </row>
    <row r="78" spans="1:16" ht="20.100000000000001" customHeight="1">
      <c r="A78" s="38" t="s">
        <v>181</v>
      </c>
      <c r="B78" s="8">
        <v>16.7</v>
      </c>
      <c r="C78" s="413">
        <v>37.04</v>
      </c>
      <c r="D78" s="247">
        <f t="shared" si="41"/>
        <v>7.5417505893403914E-3</v>
      </c>
      <c r="E78" s="215">
        <f t="shared" si="42"/>
        <v>1.6289409684810473E-2</v>
      </c>
      <c r="F78" s="52">
        <f t="shared" si="43"/>
        <v>1.2179640718562874</v>
      </c>
      <c r="H78" s="19">
        <v>11.577999999999999</v>
      </c>
      <c r="I78" s="140">
        <v>36.942</v>
      </c>
      <c r="J78" s="214">
        <f t="shared" si="44"/>
        <v>5.8722002695186758E-3</v>
      </c>
      <c r="K78" s="215">
        <f t="shared" si="45"/>
        <v>2.0882075794326646E-2</v>
      </c>
      <c r="L78" s="52">
        <f t="shared" si="46"/>
        <v>2.1907065123510105</v>
      </c>
      <c r="N78" s="40">
        <f t="shared" si="52"/>
        <v>6.932934131736527</v>
      </c>
      <c r="O78" s="143">
        <f t="shared" si="53"/>
        <v>9.9735421166306697</v>
      </c>
      <c r="P78" s="52">
        <f t="shared" si="54"/>
        <v>0.4385744804606338</v>
      </c>
    </row>
    <row r="79" spans="1:16" ht="20.100000000000001" customHeight="1">
      <c r="A79" s="38" t="s">
        <v>247</v>
      </c>
      <c r="B79" s="8">
        <v>10</v>
      </c>
      <c r="C79" s="413">
        <v>23.5</v>
      </c>
      <c r="D79" s="247">
        <f t="shared" ref="D79:D91" si="55">B79/$B$95</f>
        <v>4.5160183169702939E-3</v>
      </c>
      <c r="E79" s="215">
        <f t="shared" ref="E79:E91" si="56">C79/$C$95</f>
        <v>1.0334803660719389E-2</v>
      </c>
      <c r="F79" s="52">
        <f t="shared" si="43"/>
        <v>1.35</v>
      </c>
      <c r="H79" s="19">
        <v>15.113</v>
      </c>
      <c r="I79" s="140">
        <v>31.506999999999998</v>
      </c>
      <c r="J79" s="214">
        <f t="shared" ref="J79:J90" si="57">H79/$H$95</f>
        <v>7.6651030120258893E-3</v>
      </c>
      <c r="K79" s="215">
        <f t="shared" ref="K79:K90" si="58">I79/$I$95</f>
        <v>1.7809852256289577E-2</v>
      </c>
      <c r="L79" s="52">
        <f t="shared" si="46"/>
        <v>1.0847614636405742</v>
      </c>
      <c r="N79" s="40">
        <f t="shared" si="52"/>
        <v>15.113</v>
      </c>
      <c r="O79" s="143">
        <f t="shared" si="53"/>
        <v>13.407234042553192</v>
      </c>
      <c r="P79" s="52">
        <f t="shared" si="54"/>
        <v>-0.11286746228060661</v>
      </c>
    </row>
    <row r="80" spans="1:16" ht="20.100000000000001" customHeight="1">
      <c r="A80" s="38" t="s">
        <v>230</v>
      </c>
      <c r="B80" s="8">
        <v>28.5</v>
      </c>
      <c r="C80" s="413">
        <v>23.61</v>
      </c>
      <c r="D80" s="247">
        <f t="shared" si="55"/>
        <v>1.2870652203365338E-2</v>
      </c>
      <c r="E80" s="215">
        <f t="shared" si="56"/>
        <v>1.038317933742914E-2</v>
      </c>
      <c r="F80" s="52">
        <f t="shared" si="43"/>
        <v>-0.17157894736842108</v>
      </c>
      <c r="H80" s="19">
        <v>30.198999999999998</v>
      </c>
      <c r="I80" s="140">
        <v>27.175999999999998</v>
      </c>
      <c r="J80" s="214">
        <f t="shared" si="57"/>
        <v>1.531651200027591E-2</v>
      </c>
      <c r="K80" s="215">
        <f t="shared" si="58"/>
        <v>1.5361682956705671E-2</v>
      </c>
      <c r="L80" s="52">
        <f t="shared" si="46"/>
        <v>-0.1001026524057088</v>
      </c>
      <c r="N80" s="40">
        <f t="shared" si="52"/>
        <v>10.596140350877192</v>
      </c>
      <c r="O80" s="143">
        <f t="shared" si="53"/>
        <v>11.510376958915714</v>
      </c>
      <c r="P80" s="52">
        <f t="shared" si="54"/>
        <v>8.6280152750415132E-2</v>
      </c>
    </row>
    <row r="81" spans="1:16" ht="20.100000000000001" customHeight="1">
      <c r="A81" s="38" t="s">
        <v>234</v>
      </c>
      <c r="B81" s="8"/>
      <c r="C81" s="413">
        <v>14.13</v>
      </c>
      <c r="D81" s="247">
        <f t="shared" si="55"/>
        <v>0</v>
      </c>
      <c r="E81" s="215">
        <f t="shared" si="56"/>
        <v>6.2140755628070201E-3</v>
      </c>
      <c r="F81" s="52"/>
      <c r="H81" s="19"/>
      <c r="I81" s="140">
        <v>9.923</v>
      </c>
      <c r="J81" s="214">
        <f t="shared" si="57"/>
        <v>0</v>
      </c>
      <c r="K81" s="215">
        <f t="shared" si="58"/>
        <v>5.6091396813140416E-3</v>
      </c>
      <c r="L81" s="52"/>
      <c r="N81" s="40"/>
      <c r="O81" s="143">
        <f t="shared" si="53"/>
        <v>7.0226468506723281</v>
      </c>
      <c r="P81" s="52"/>
    </row>
    <row r="82" spans="1:16" ht="20.100000000000001" customHeight="1">
      <c r="A82" s="38" t="s">
        <v>224</v>
      </c>
      <c r="B82" s="8">
        <v>39.83</v>
      </c>
      <c r="C82" s="413">
        <v>6.3</v>
      </c>
      <c r="D82" s="247">
        <f t="shared" si="55"/>
        <v>1.7987300956492681E-2</v>
      </c>
      <c r="E82" s="215">
        <f t="shared" si="56"/>
        <v>2.7706069388311553E-3</v>
      </c>
      <c r="F82" s="52">
        <f t="shared" si="43"/>
        <v>-0.84182776801405979</v>
      </c>
      <c r="H82" s="19">
        <v>38.222999999999999</v>
      </c>
      <c r="I82" s="140">
        <v>6.3</v>
      </c>
      <c r="J82" s="214">
        <f t="shared" si="57"/>
        <v>1.9386172992037688E-2</v>
      </c>
      <c r="K82" s="215">
        <f t="shared" si="58"/>
        <v>3.5611790781294424E-3</v>
      </c>
      <c r="L82" s="52">
        <f t="shared" si="46"/>
        <v>-0.8351777725453261</v>
      </c>
      <c r="N82" s="40">
        <f t="shared" si="52"/>
        <v>9.5965352749184021</v>
      </c>
      <c r="O82" s="143">
        <f t="shared" si="53"/>
        <v>10</v>
      </c>
      <c r="P82" s="52">
        <f t="shared" si="54"/>
        <v>4.2042749130105035E-2</v>
      </c>
    </row>
    <row r="83" spans="1:16" ht="20.100000000000001" customHeight="1">
      <c r="A83" s="38" t="s">
        <v>194</v>
      </c>
      <c r="B83" s="8">
        <v>35.200000000000003</v>
      </c>
      <c r="C83" s="413">
        <v>7.93</v>
      </c>
      <c r="D83" s="247">
        <f t="shared" si="55"/>
        <v>1.5896384475735437E-2</v>
      </c>
      <c r="E83" s="215">
        <f t="shared" si="56"/>
        <v>3.4874465118938189E-3</v>
      </c>
      <c r="F83" s="52">
        <f t="shared" si="43"/>
        <v>-0.77471590909090915</v>
      </c>
      <c r="H83" s="19">
        <v>24.378</v>
      </c>
      <c r="I83" s="140">
        <v>4.907</v>
      </c>
      <c r="J83" s="214">
        <f t="shared" si="57"/>
        <v>1.236418191141184E-2</v>
      </c>
      <c r="K83" s="215">
        <f t="shared" si="58"/>
        <v>2.7737628152985994E-3</v>
      </c>
      <c r="L83" s="52">
        <f t="shared" si="46"/>
        <v>-0.79871195340060708</v>
      </c>
      <c r="N83" s="40">
        <f t="shared" si="52"/>
        <v>6.9255681818181811</v>
      </c>
      <c r="O83" s="143">
        <f t="shared" si="53"/>
        <v>6.1878940731399741</v>
      </c>
      <c r="P83" s="52">
        <f t="shared" si="54"/>
        <v>-0.10651459769248048</v>
      </c>
    </row>
    <row r="84" spans="1:16" ht="20.100000000000001" customHeight="1">
      <c r="A84" s="38" t="s">
        <v>231</v>
      </c>
      <c r="B84" s="8"/>
      <c r="C84" s="413">
        <v>10.8</v>
      </c>
      <c r="D84" s="247">
        <f t="shared" si="55"/>
        <v>0</v>
      </c>
      <c r="E84" s="215">
        <f t="shared" si="56"/>
        <v>4.7496118951391234E-3</v>
      </c>
      <c r="F84" s="52"/>
      <c r="H84" s="19"/>
      <c r="I84" s="140">
        <v>4.702</v>
      </c>
      <c r="J84" s="214">
        <f t="shared" si="57"/>
        <v>0</v>
      </c>
      <c r="K84" s="215">
        <f t="shared" si="58"/>
        <v>2.6578831786293077E-3</v>
      </c>
      <c r="L84" s="52"/>
      <c r="N84" s="40"/>
      <c r="O84" s="143">
        <f t="shared" si="53"/>
        <v>4.3537037037037036</v>
      </c>
      <c r="P84" s="52"/>
    </row>
    <row r="85" spans="1:16" ht="20.100000000000001" customHeight="1">
      <c r="A85" s="38" t="s">
        <v>183</v>
      </c>
      <c r="B85" s="8">
        <v>6.83</v>
      </c>
      <c r="C85" s="413">
        <v>8.6499999999999986</v>
      </c>
      <c r="D85" s="247">
        <f t="shared" si="55"/>
        <v>3.0844405104907108E-3</v>
      </c>
      <c r="E85" s="215">
        <f t="shared" si="56"/>
        <v>3.8040873049030935E-3</v>
      </c>
      <c r="F85" s="52">
        <f t="shared" si="43"/>
        <v>0.26647144948755469</v>
      </c>
      <c r="H85" s="19">
        <v>7.2149999999999999</v>
      </c>
      <c r="I85" s="140">
        <v>3.18</v>
      </c>
      <c r="J85" s="214">
        <f t="shared" si="57"/>
        <v>3.6593474645514983E-3</v>
      </c>
      <c r="K85" s="215">
        <f t="shared" si="58"/>
        <v>1.7975475346748617E-3</v>
      </c>
      <c r="L85" s="52">
        <f t="shared" si="46"/>
        <v>-0.55925155925155923</v>
      </c>
      <c r="N85" s="40">
        <f t="shared" si="52"/>
        <v>10.563689604685212</v>
      </c>
      <c r="O85" s="143">
        <f t="shared" si="53"/>
        <v>3.6763005780346831</v>
      </c>
      <c r="P85" s="52">
        <f t="shared" si="54"/>
        <v>-0.65198706932810968</v>
      </c>
    </row>
    <row r="86" spans="1:16" ht="20.100000000000001" customHeight="1">
      <c r="A86" s="38" t="s">
        <v>220</v>
      </c>
      <c r="B86" s="8">
        <v>4.33</v>
      </c>
      <c r="C86" s="413">
        <v>4.5</v>
      </c>
      <c r="D86" s="247">
        <f t="shared" si="55"/>
        <v>1.9554359312481374E-3</v>
      </c>
      <c r="E86" s="215">
        <f t="shared" si="56"/>
        <v>1.9790049563079681E-3</v>
      </c>
      <c r="F86" s="52">
        <f t="shared" si="43"/>
        <v>3.9260969976905293E-2</v>
      </c>
      <c r="H86" s="19">
        <v>4.8309999999999995</v>
      </c>
      <c r="I86" s="140">
        <v>1.554</v>
      </c>
      <c r="J86" s="214">
        <f t="shared" si="57"/>
        <v>2.4502158837488961E-3</v>
      </c>
      <c r="K86" s="215">
        <f t="shared" si="58"/>
        <v>8.7842417260526259E-4</v>
      </c>
      <c r="L86" s="52">
        <f t="shared" si="46"/>
        <v>-0.6783274684330366</v>
      </c>
      <c r="N86" s="40">
        <f t="shared" si="52"/>
        <v>11.15704387990762</v>
      </c>
      <c r="O86" s="143">
        <f t="shared" si="53"/>
        <v>3.4533333333333331</v>
      </c>
      <c r="P86" s="52">
        <f t="shared" si="54"/>
        <v>-0.69047954184778859</v>
      </c>
    </row>
    <row r="87" spans="1:16" ht="20.100000000000001" customHeight="1">
      <c r="A87" s="38" t="s">
        <v>251</v>
      </c>
      <c r="B87" s="8"/>
      <c r="C87" s="413">
        <v>1.08</v>
      </c>
      <c r="D87" s="247">
        <f t="shared" si="55"/>
        <v>0</v>
      </c>
      <c r="E87" s="215">
        <f t="shared" si="56"/>
        <v>4.7496118951391236E-4</v>
      </c>
      <c r="F87" s="52"/>
      <c r="H87" s="19"/>
      <c r="I87" s="140">
        <v>0.627</v>
      </c>
      <c r="J87" s="214">
        <f t="shared" si="57"/>
        <v>0</v>
      </c>
      <c r="K87" s="215">
        <f t="shared" si="58"/>
        <v>3.5442210825193022E-4</v>
      </c>
      <c r="L87" s="52"/>
      <c r="N87" s="40"/>
      <c r="O87" s="143">
        <f t="shared" si="53"/>
        <v>5.8055555555555554</v>
      </c>
      <c r="P87" s="52"/>
    </row>
    <row r="88" spans="1:16" ht="20.100000000000001" customHeight="1">
      <c r="A88" s="38" t="s">
        <v>240</v>
      </c>
      <c r="B88" s="8"/>
      <c r="C88" s="413">
        <v>0.18</v>
      </c>
      <c r="D88" s="247">
        <f t="shared" si="55"/>
        <v>0</v>
      </c>
      <c r="E88" s="215">
        <f t="shared" si="56"/>
        <v>7.9160198252318717E-5</v>
      </c>
      <c r="F88" s="52"/>
      <c r="H88" s="19"/>
      <c r="I88" s="140">
        <v>0.54800000000000004</v>
      </c>
      <c r="J88" s="214">
        <f t="shared" si="57"/>
        <v>0</v>
      </c>
      <c r="K88" s="215">
        <f t="shared" si="58"/>
        <v>3.0976605314522775E-4</v>
      </c>
      <c r="L88" s="52"/>
      <c r="N88" s="40"/>
      <c r="O88" s="143">
        <f t="shared" si="53"/>
        <v>30.444444444444446</v>
      </c>
      <c r="P88" s="52"/>
    </row>
    <row r="89" spans="1:16" ht="20.100000000000001" customHeight="1">
      <c r="A89" s="38" t="s">
        <v>201</v>
      </c>
      <c r="B89" s="8">
        <v>0.45</v>
      </c>
      <c r="C89" s="413">
        <v>0.67</v>
      </c>
      <c r="D89" s="247">
        <f t="shared" si="55"/>
        <v>2.0322082426366326E-4</v>
      </c>
      <c r="E89" s="215">
        <f t="shared" si="56"/>
        <v>2.9465184905029746E-4</v>
      </c>
      <c r="F89" s="52">
        <f t="shared" si="43"/>
        <v>0.48888888888888893</v>
      </c>
      <c r="H89" s="19">
        <v>0.27300000000000002</v>
      </c>
      <c r="I89" s="140">
        <v>0.38100000000000001</v>
      </c>
      <c r="J89" s="214">
        <f t="shared" si="57"/>
        <v>1.3846179595600265E-4</v>
      </c>
      <c r="K89" s="215">
        <f t="shared" si="58"/>
        <v>2.1536654424878058E-4</v>
      </c>
      <c r="L89" s="52">
        <f t="shared" si="46"/>
        <v>0.39560439560439553</v>
      </c>
      <c r="N89" s="40">
        <f t="shared" si="52"/>
        <v>6.0666666666666664</v>
      </c>
      <c r="O89" s="143">
        <f t="shared" si="53"/>
        <v>5.6865671641791042</v>
      </c>
      <c r="P89" s="52">
        <f t="shared" si="54"/>
        <v>-6.2653764146301458E-2</v>
      </c>
    </row>
    <row r="90" spans="1:16" ht="20.100000000000001" customHeight="1">
      <c r="A90" s="38" t="s">
        <v>200</v>
      </c>
      <c r="B90" s="8"/>
      <c r="C90" s="413">
        <v>0.46</v>
      </c>
      <c r="D90" s="247">
        <f t="shared" si="55"/>
        <v>0</v>
      </c>
      <c r="E90" s="215">
        <f t="shared" si="56"/>
        <v>2.0229828442259231E-4</v>
      </c>
      <c r="F90" s="52"/>
      <c r="H90" s="19"/>
      <c r="I90" s="140">
        <v>0.16399999999999998</v>
      </c>
      <c r="J90" s="214">
        <f t="shared" si="57"/>
        <v>0</v>
      </c>
      <c r="K90" s="215">
        <f t="shared" si="58"/>
        <v>9.2703709335433093E-5</v>
      </c>
      <c r="L90" s="52"/>
      <c r="N90" s="40"/>
      <c r="O90" s="143">
        <f t="shared" si="53"/>
        <v>3.5652173913043472</v>
      </c>
      <c r="P90" s="52"/>
    </row>
    <row r="91" spans="1:16" ht="20.100000000000001" customHeight="1">
      <c r="A91" s="38" t="s">
        <v>205</v>
      </c>
      <c r="B91" s="8">
        <v>0.23</v>
      </c>
      <c r="C91" s="413">
        <v>0.23</v>
      </c>
      <c r="D91" s="247">
        <f t="shared" si="55"/>
        <v>1.0386842129031678E-4</v>
      </c>
      <c r="E91" s="215">
        <f t="shared" si="56"/>
        <v>1.0114914221129616E-4</v>
      </c>
      <c r="F91" s="52">
        <f t="shared" si="43"/>
        <v>0</v>
      </c>
      <c r="H91" s="19">
        <v>7.1999999999999995E-2</v>
      </c>
      <c r="I91" s="140">
        <v>7.1999999999999995E-2</v>
      </c>
      <c r="J91" s="214">
        <f>H91/$H$95</f>
        <v>3.6517396735649042E-5</v>
      </c>
      <c r="K91" s="215">
        <f>I91/$I$95</f>
        <v>4.0699189464336484E-5</v>
      </c>
      <c r="L91" s="52">
        <f t="shared" si="46"/>
        <v>0</v>
      </c>
      <c r="N91" s="40">
        <f t="shared" si="52"/>
        <v>3.1304347826086953</v>
      </c>
      <c r="O91" s="143">
        <f t="shared" si="53"/>
        <v>3.1304347826086953</v>
      </c>
      <c r="P91" s="52">
        <f t="shared" si="54"/>
        <v>0</v>
      </c>
    </row>
    <row r="92" spans="1:16" ht="20.100000000000001" customHeight="1">
      <c r="A92" s="38" t="s">
        <v>252</v>
      </c>
      <c r="B92" s="8"/>
      <c r="C92" s="413">
        <v>0.02</v>
      </c>
      <c r="D92" s="247">
        <f>B92/$B$95</f>
        <v>0</v>
      </c>
      <c r="E92" s="215">
        <f>C92/$C$95</f>
        <v>8.7955775835909688E-6</v>
      </c>
      <c r="F92" s="52"/>
      <c r="H92" s="19"/>
      <c r="I92" s="140">
        <v>1.7000000000000001E-2</v>
      </c>
      <c r="J92" s="214">
        <f>H92/$H$95</f>
        <v>0</v>
      </c>
      <c r="K92" s="215">
        <f>I92/$I$95</f>
        <v>9.6095308457461149E-6</v>
      </c>
      <c r="L92" s="52"/>
      <c r="N92" s="40"/>
      <c r="O92" s="143">
        <f t="shared" si="53"/>
        <v>8.5</v>
      </c>
      <c r="P92" s="52"/>
    </row>
    <row r="93" spans="1:16" ht="20.100000000000001" customHeight="1">
      <c r="A93" s="38" t="s">
        <v>253</v>
      </c>
      <c r="B93" s="8"/>
      <c r="C93" s="413">
        <v>0.01</v>
      </c>
      <c r="D93" s="247">
        <f>B93/$B$95</f>
        <v>0</v>
      </c>
      <c r="E93" s="215">
        <f>C93/$C$95</f>
        <v>4.3977887917954844E-6</v>
      </c>
      <c r="F93" s="52"/>
      <c r="H93" s="19"/>
      <c r="I93" s="140">
        <v>1E-3</v>
      </c>
      <c r="J93" s="214">
        <f>H93/$H$95</f>
        <v>0</v>
      </c>
      <c r="K93" s="215">
        <f>I93/$I$95</f>
        <v>5.6526652033800681E-7</v>
      </c>
      <c r="L93" s="52"/>
      <c r="N93" s="40"/>
      <c r="O93" s="143">
        <f t="shared" si="53"/>
        <v>1</v>
      </c>
      <c r="P93" s="52"/>
    </row>
    <row r="94" spans="1:16" ht="20.100000000000001" customHeight="1" thickBot="1">
      <c r="A94" s="8" t="s">
        <v>17</v>
      </c>
      <c r="B94" s="196">
        <f>B95-SUM(B68:B93)</f>
        <v>40.820000000000618</v>
      </c>
      <c r="C94" s="22">
        <f>C95-SUM(C68:C93)</f>
        <v>0</v>
      </c>
      <c r="D94" s="247">
        <f>B94/$B$95</f>
        <v>1.843438676987302E-2</v>
      </c>
      <c r="E94" s="215">
        <f>C94/$C$95</f>
        <v>0</v>
      </c>
      <c r="F94" s="52">
        <f t="shared" si="43"/>
        <v>-1</v>
      </c>
      <c r="H94" s="196">
        <f>H95-SUM(H68:H93)</f>
        <v>62.388000000000375</v>
      </c>
      <c r="I94" s="119">
        <f>I95-SUM(I68:I93)</f>
        <v>0</v>
      </c>
      <c r="J94" s="214">
        <f>H94/$H$95</f>
        <v>3.1642324271440092E-2</v>
      </c>
      <c r="K94" s="215">
        <f>I94/$I$95</f>
        <v>0</v>
      </c>
      <c r="L94" s="52">
        <f t="shared" si="46"/>
        <v>-1</v>
      </c>
      <c r="N94" s="40">
        <f t="shared" ref="N94" si="59">(H94/B94)*10</f>
        <v>15.283684468397706</v>
      </c>
      <c r="O94" s="143"/>
      <c r="P94" s="52">
        <f t="shared" ref="P94" si="60">(O94-N94)/N94</f>
        <v>-1</v>
      </c>
    </row>
    <row r="95" spans="1:16" ht="26.25" customHeight="1" thickBot="1">
      <c r="A95" s="12" t="s">
        <v>18</v>
      </c>
      <c r="B95" s="17">
        <v>2214.3399999999997</v>
      </c>
      <c r="C95" s="145">
        <v>2273.8700000000003</v>
      </c>
      <c r="D95" s="243">
        <f>SUM(D68:D94)</f>
        <v>1.0000000000000007</v>
      </c>
      <c r="E95" s="244">
        <f>SUM(E68:E94)</f>
        <v>1</v>
      </c>
      <c r="F95" s="57">
        <f>(C95-B95)/B95</f>
        <v>2.6883857040924459E-2</v>
      </c>
      <c r="G95" s="1"/>
      <c r="H95" s="17">
        <v>1971.6629999999998</v>
      </c>
      <c r="I95" s="145">
        <v>1769.077</v>
      </c>
      <c r="J95" s="255">
        <f>H95/$H$95</f>
        <v>1</v>
      </c>
      <c r="K95" s="244">
        <f>I95/$I$95</f>
        <v>1</v>
      </c>
      <c r="L95" s="57">
        <f>(I95-H95)/H95</f>
        <v>-0.1027487963206693</v>
      </c>
      <c r="M95" s="1"/>
      <c r="N95" s="37">
        <f t="shared" ref="N95:O95" si="61">(H95/B95)*10</f>
        <v>8.9040662228926006</v>
      </c>
      <c r="O95" s="150">
        <f t="shared" si="61"/>
        <v>7.7800270024231803</v>
      </c>
      <c r="P95" s="57">
        <f>(O95-N95)/N95</f>
        <v>-0.12623886574197801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2 J7:L12 J32:L33 D33:F33 N7:P11 N52:P52 D25:E32 J25:K31 N32:P33 D62:F62 J62:L62 J60:K60 N62:P62 D58:E61 K57:K59 D19:E19 D18:E18 J21:K24 J18:K19 D68:E73 N39:P47 K39:L47 D39:F47 K53:K55 D53:E55 D21:E24 D20:E20 J20:K20 J61:K61 D16:E17 D15:E15 D14:E14 D13:E13 J14:K14 J13:K13 J16:K17 J15:K1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>
      <c r="A1" s="30" t="s">
        <v>45</v>
      </c>
      <c r="B1" s="4"/>
    </row>
    <row r="3" spans="1:20" ht="15.75" thickBot="1"/>
    <row r="4" spans="1:20">
      <c r="A4" s="457" t="s">
        <v>3</v>
      </c>
      <c r="B4" s="445"/>
      <c r="C4" s="445"/>
      <c r="D4" s="480" t="s">
        <v>1</v>
      </c>
      <c r="E4" s="527"/>
      <c r="F4" s="470" t="s">
        <v>13</v>
      </c>
      <c r="G4" s="470"/>
      <c r="H4" s="526" t="s">
        <v>34</v>
      </c>
      <c r="I4" s="527"/>
      <c r="K4" s="480" t="s">
        <v>19</v>
      </c>
      <c r="L4" s="527"/>
      <c r="M4" s="470" t="s">
        <v>13</v>
      </c>
      <c r="N4" s="470"/>
      <c r="O4" s="526" t="s">
        <v>34</v>
      </c>
      <c r="P4" s="527"/>
      <c r="R4" s="480" t="s">
        <v>22</v>
      </c>
      <c r="S4" s="470"/>
      <c r="T4" s="69" t="s">
        <v>0</v>
      </c>
    </row>
    <row r="5" spans="1:20">
      <c r="A5" s="471"/>
      <c r="B5" s="446"/>
      <c r="C5" s="446"/>
      <c r="D5" s="528" t="s">
        <v>40</v>
      </c>
      <c r="E5" s="529"/>
      <c r="F5" s="530" t="str">
        <f>D5</f>
        <v>jan - mar</v>
      </c>
      <c r="G5" s="530"/>
      <c r="H5" s="528" t="str">
        <f>F5</f>
        <v>jan - mar</v>
      </c>
      <c r="I5" s="529"/>
      <c r="K5" s="528" t="str">
        <f>D5</f>
        <v>jan - mar</v>
      </c>
      <c r="L5" s="529"/>
      <c r="M5" s="530" t="str">
        <f>D5</f>
        <v>jan - mar</v>
      </c>
      <c r="N5" s="530"/>
      <c r="O5" s="528" t="str">
        <f>D5</f>
        <v>jan - mar</v>
      </c>
      <c r="P5" s="529"/>
      <c r="R5" s="528" t="str">
        <f>D5</f>
        <v>jan - mar</v>
      </c>
      <c r="S5" s="530"/>
      <c r="T5" s="67" t="s">
        <v>35</v>
      </c>
    </row>
    <row r="6" spans="1:20" ht="15.75" thickBot="1">
      <c r="A6" s="471"/>
      <c r="B6" s="446"/>
      <c r="C6" s="446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>
      <c r="A8" s="73" t="s">
        <v>43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>
      <c r="A9" s="77" t="s">
        <v>42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>
      <c r="A10" s="46"/>
      <c r="B10" s="74" t="s">
        <v>41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>
      <c r="A11" s="46"/>
      <c r="B11" s="74" t="s">
        <v>44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>
      <c r="A13" s="73" t="s">
        <v>43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>
      <c r="A14" s="77" t="s">
        <v>42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>
      <c r="A15" s="46"/>
      <c r="B15" s="74" t="s">
        <v>41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>
      <c r="A16" s="46"/>
      <c r="B16" s="74" t="s">
        <v>44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>
      <c r="A18" s="73" t="s">
        <v>43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>
      <c r="A19" s="77" t="s">
        <v>42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>
      <c r="A20" s="46"/>
      <c r="B20" s="74" t="s">
        <v>41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>
      <c r="A21" s="75"/>
      <c r="B21" s="76" t="s">
        <v>44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>
      <c r="J22" s="1"/>
    </row>
    <row r="23" spans="1:20" s="42" customFormat="1" ht="15" customHeight="1">
      <c r="A23" s="457" t="s">
        <v>2</v>
      </c>
      <c r="B23" s="445"/>
      <c r="C23" s="445"/>
      <c r="D23" s="480" t="s">
        <v>1</v>
      </c>
      <c r="E23" s="527"/>
      <c r="F23" s="470" t="s">
        <v>13</v>
      </c>
      <c r="G23" s="470"/>
      <c r="H23" s="526" t="s">
        <v>34</v>
      </c>
      <c r="I23" s="527"/>
      <c r="J23"/>
      <c r="K23" s="480" t="s">
        <v>19</v>
      </c>
      <c r="L23" s="527"/>
      <c r="M23" s="470" t="s">
        <v>13</v>
      </c>
      <c r="N23" s="470"/>
      <c r="O23" s="526" t="s">
        <v>34</v>
      </c>
      <c r="P23" s="527"/>
      <c r="Q23"/>
      <c r="R23" s="480" t="s">
        <v>22</v>
      </c>
      <c r="S23" s="470"/>
      <c r="T23" s="69" t="s">
        <v>0</v>
      </c>
    </row>
    <row r="24" spans="1:20" s="3" customFormat="1" ht="15" customHeight="1">
      <c r="A24" s="471"/>
      <c r="B24" s="446"/>
      <c r="C24" s="446"/>
      <c r="D24" s="528" t="s">
        <v>40</v>
      </c>
      <c r="E24" s="529"/>
      <c r="F24" s="530" t="str">
        <f>D24</f>
        <v>jan - mar</v>
      </c>
      <c r="G24" s="530"/>
      <c r="H24" s="528" t="str">
        <f>F24</f>
        <v>jan - mar</v>
      </c>
      <c r="I24" s="529"/>
      <c r="J24"/>
      <c r="K24" s="528" t="str">
        <f>D24</f>
        <v>jan - mar</v>
      </c>
      <c r="L24" s="529"/>
      <c r="M24" s="530" t="str">
        <f>D24</f>
        <v>jan - mar</v>
      </c>
      <c r="N24" s="530"/>
      <c r="O24" s="528" t="str">
        <f>D24</f>
        <v>jan - mar</v>
      </c>
      <c r="P24" s="529"/>
      <c r="Q24"/>
      <c r="R24" s="528" t="str">
        <f>D24</f>
        <v>jan - mar</v>
      </c>
      <c r="S24" s="530"/>
      <c r="T24" s="67" t="s">
        <v>35</v>
      </c>
    </row>
    <row r="25" spans="1:20" ht="15.75" customHeight="1" thickBot="1">
      <c r="A25" s="471"/>
      <c r="B25" s="446"/>
      <c r="C25" s="446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>
      <c r="A27" s="73" t="s">
        <v>43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>
      <c r="A28" s="77" t="s">
        <v>42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>
      <c r="A29" s="46"/>
      <c r="B29" s="74" t="s">
        <v>41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>
      <c r="A30" s="46"/>
      <c r="B30" s="74" t="s">
        <v>44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>
      <c r="A32" s="73" t="s">
        <v>43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>
      <c r="A33" s="77" t="s">
        <v>42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>
      <c r="A34" s="46"/>
      <c r="B34" s="74" t="s">
        <v>41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>
      <c r="A35" s="46"/>
      <c r="B35" s="74" t="s">
        <v>44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>
      <c r="A37" s="73" t="s">
        <v>43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>
      <c r="A38" s="77" t="s">
        <v>42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>
      <c r="A39" s="46"/>
      <c r="B39" s="74" t="s">
        <v>41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>
      <c r="A40" s="75"/>
      <c r="B40" s="76" t="s">
        <v>44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/>
    <row r="42" spans="1:20" ht="15" customHeight="1">
      <c r="A42" s="457" t="s">
        <v>2</v>
      </c>
      <c r="B42" s="445"/>
      <c r="C42" s="445"/>
      <c r="D42" s="480" t="s">
        <v>1</v>
      </c>
      <c r="E42" s="527"/>
      <c r="F42" s="470" t="s">
        <v>13</v>
      </c>
      <c r="G42" s="470"/>
      <c r="H42" s="526" t="s">
        <v>34</v>
      </c>
      <c r="I42" s="527"/>
      <c r="K42" s="480" t="s">
        <v>19</v>
      </c>
      <c r="L42" s="527"/>
      <c r="M42" s="470" t="s">
        <v>13</v>
      </c>
      <c r="N42" s="470"/>
      <c r="O42" s="526" t="s">
        <v>34</v>
      </c>
      <c r="P42" s="527"/>
      <c r="R42" s="480" t="s">
        <v>22</v>
      </c>
      <c r="S42" s="470"/>
      <c r="T42" s="69" t="s">
        <v>0</v>
      </c>
    </row>
    <row r="43" spans="1:20" ht="15" customHeight="1">
      <c r="A43" s="471"/>
      <c r="B43" s="446"/>
      <c r="C43" s="446"/>
      <c r="D43" s="528" t="s">
        <v>40</v>
      </c>
      <c r="E43" s="529"/>
      <c r="F43" s="530" t="str">
        <f>D43</f>
        <v>jan - mar</v>
      </c>
      <c r="G43" s="530"/>
      <c r="H43" s="528" t="str">
        <f>F43</f>
        <v>jan - mar</v>
      </c>
      <c r="I43" s="529"/>
      <c r="K43" s="528" t="str">
        <f>D43</f>
        <v>jan - mar</v>
      </c>
      <c r="L43" s="529"/>
      <c r="M43" s="530" t="str">
        <f>D43</f>
        <v>jan - mar</v>
      </c>
      <c r="N43" s="530"/>
      <c r="O43" s="528" t="str">
        <f>D43</f>
        <v>jan - mar</v>
      </c>
      <c r="P43" s="529"/>
      <c r="R43" s="528" t="str">
        <f>D43</f>
        <v>jan - mar</v>
      </c>
      <c r="S43" s="530"/>
      <c r="T43" s="67" t="s">
        <v>35</v>
      </c>
    </row>
    <row r="44" spans="1:20" ht="15.75" customHeight="1" thickBot="1">
      <c r="A44" s="471"/>
      <c r="B44" s="446"/>
      <c r="C44" s="446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>
      <c r="A46" s="73" t="s">
        <v>43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>
      <c r="A47" s="77" t="s">
        <v>42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>
      <c r="A48" s="46"/>
      <c r="B48" s="74" t="s">
        <v>41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>
      <c r="A49" s="46"/>
      <c r="B49" s="74" t="s">
        <v>44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>
      <c r="A51" s="73" t="s">
        <v>43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>
      <c r="A52" s="77" t="s">
        <v>42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>
      <c r="A53" s="46"/>
      <c r="B53" s="74" t="s">
        <v>41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>
      <c r="A54" s="46"/>
      <c r="B54" s="74" t="s">
        <v>44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>
      <c r="A56" s="73" t="s">
        <v>43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>
      <c r="A57" s="77" t="s">
        <v>42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>
      <c r="A58" s="46"/>
      <c r="B58" s="74" t="s">
        <v>41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>
      <c r="A59" s="75"/>
      <c r="B59" s="76" t="s">
        <v>44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M36"/>
  <sheetViews>
    <sheetView showGridLines="0" topLeftCell="H18" zoomScaleNormal="100" workbookViewId="0">
      <selection activeCell="X30" sqref="X30:Y30"/>
    </sheetView>
  </sheetViews>
  <sheetFormatPr defaultRowHeight="15"/>
  <cols>
    <col min="1" max="1" width="19.42578125" bestFit="1" customWidth="1"/>
    <col min="21" max="21" width="18.5703125" customWidth="1"/>
    <col min="22" max="23" width="9.140625" customWidth="1"/>
    <col min="24" max="25" width="9.7109375" customWidth="1"/>
    <col min="263" max="263" width="19.42578125" bestFit="1" customWidth="1"/>
    <col min="273" max="273" width="18.5703125" customWidth="1"/>
    <col min="274" max="275" width="9.140625" customWidth="1"/>
    <col min="276" max="276" width="0" hidden="1" customWidth="1"/>
    <col min="277" max="278" width="9.85546875" customWidth="1"/>
    <col min="519" max="519" width="19.42578125" bestFit="1" customWidth="1"/>
    <col min="529" max="529" width="18.5703125" customWidth="1"/>
    <col min="530" max="531" width="9.140625" customWidth="1"/>
    <col min="532" max="532" width="0" hidden="1" customWidth="1"/>
    <col min="533" max="534" width="9.85546875" customWidth="1"/>
    <col min="775" max="775" width="19.42578125" bestFit="1" customWidth="1"/>
    <col min="785" max="785" width="18.5703125" customWidth="1"/>
    <col min="786" max="787" width="9.140625" customWidth="1"/>
    <col min="788" max="788" width="0" hidden="1" customWidth="1"/>
    <col min="789" max="790" width="9.85546875" customWidth="1"/>
    <col min="1031" max="1031" width="19.42578125" bestFit="1" customWidth="1"/>
    <col min="1041" max="1041" width="18.5703125" customWidth="1"/>
    <col min="1042" max="1043" width="9.140625" customWidth="1"/>
    <col min="1044" max="1044" width="0" hidden="1" customWidth="1"/>
    <col min="1045" max="1046" width="9.85546875" customWidth="1"/>
    <col min="1287" max="1287" width="19.42578125" bestFit="1" customWidth="1"/>
    <col min="1297" max="1297" width="18.5703125" customWidth="1"/>
    <col min="1298" max="1299" width="9.140625" customWidth="1"/>
    <col min="1300" max="1300" width="0" hidden="1" customWidth="1"/>
    <col min="1301" max="1302" width="9.85546875" customWidth="1"/>
    <col min="1543" max="1543" width="19.42578125" bestFit="1" customWidth="1"/>
    <col min="1553" max="1553" width="18.5703125" customWidth="1"/>
    <col min="1554" max="1555" width="9.140625" customWidth="1"/>
    <col min="1556" max="1556" width="0" hidden="1" customWidth="1"/>
    <col min="1557" max="1558" width="9.85546875" customWidth="1"/>
    <col min="1799" max="1799" width="19.42578125" bestFit="1" customWidth="1"/>
    <col min="1809" max="1809" width="18.5703125" customWidth="1"/>
    <col min="1810" max="1811" width="9.140625" customWidth="1"/>
    <col min="1812" max="1812" width="0" hidden="1" customWidth="1"/>
    <col min="1813" max="1814" width="9.85546875" customWidth="1"/>
    <col min="2055" max="2055" width="19.42578125" bestFit="1" customWidth="1"/>
    <col min="2065" max="2065" width="18.5703125" customWidth="1"/>
    <col min="2066" max="2067" width="9.140625" customWidth="1"/>
    <col min="2068" max="2068" width="0" hidden="1" customWidth="1"/>
    <col min="2069" max="2070" width="9.85546875" customWidth="1"/>
    <col min="2311" max="2311" width="19.42578125" bestFit="1" customWidth="1"/>
    <col min="2321" max="2321" width="18.5703125" customWidth="1"/>
    <col min="2322" max="2323" width="9.140625" customWidth="1"/>
    <col min="2324" max="2324" width="0" hidden="1" customWidth="1"/>
    <col min="2325" max="2326" width="9.85546875" customWidth="1"/>
    <col min="2567" max="2567" width="19.42578125" bestFit="1" customWidth="1"/>
    <col min="2577" max="2577" width="18.5703125" customWidth="1"/>
    <col min="2578" max="2579" width="9.140625" customWidth="1"/>
    <col min="2580" max="2580" width="0" hidden="1" customWidth="1"/>
    <col min="2581" max="2582" width="9.85546875" customWidth="1"/>
    <col min="2823" max="2823" width="19.42578125" bestFit="1" customWidth="1"/>
    <col min="2833" max="2833" width="18.5703125" customWidth="1"/>
    <col min="2834" max="2835" width="9.140625" customWidth="1"/>
    <col min="2836" max="2836" width="0" hidden="1" customWidth="1"/>
    <col min="2837" max="2838" width="9.85546875" customWidth="1"/>
    <col min="3079" max="3079" width="19.42578125" bestFit="1" customWidth="1"/>
    <col min="3089" max="3089" width="18.5703125" customWidth="1"/>
    <col min="3090" max="3091" width="9.140625" customWidth="1"/>
    <col min="3092" max="3092" width="0" hidden="1" customWidth="1"/>
    <col min="3093" max="3094" width="9.85546875" customWidth="1"/>
    <col min="3335" max="3335" width="19.42578125" bestFit="1" customWidth="1"/>
    <col min="3345" max="3345" width="18.5703125" customWidth="1"/>
    <col min="3346" max="3347" width="9.140625" customWidth="1"/>
    <col min="3348" max="3348" width="0" hidden="1" customWidth="1"/>
    <col min="3349" max="3350" width="9.85546875" customWidth="1"/>
    <col min="3591" max="3591" width="19.42578125" bestFit="1" customWidth="1"/>
    <col min="3601" max="3601" width="18.5703125" customWidth="1"/>
    <col min="3602" max="3603" width="9.140625" customWidth="1"/>
    <col min="3604" max="3604" width="0" hidden="1" customWidth="1"/>
    <col min="3605" max="3606" width="9.85546875" customWidth="1"/>
    <col min="3847" max="3847" width="19.42578125" bestFit="1" customWidth="1"/>
    <col min="3857" max="3857" width="18.5703125" customWidth="1"/>
    <col min="3858" max="3859" width="9.140625" customWidth="1"/>
    <col min="3860" max="3860" width="0" hidden="1" customWidth="1"/>
    <col min="3861" max="3862" width="9.85546875" customWidth="1"/>
    <col min="4103" max="4103" width="19.42578125" bestFit="1" customWidth="1"/>
    <col min="4113" max="4113" width="18.5703125" customWidth="1"/>
    <col min="4114" max="4115" width="9.140625" customWidth="1"/>
    <col min="4116" max="4116" width="0" hidden="1" customWidth="1"/>
    <col min="4117" max="4118" width="9.85546875" customWidth="1"/>
    <col min="4359" max="4359" width="19.42578125" bestFit="1" customWidth="1"/>
    <col min="4369" max="4369" width="18.5703125" customWidth="1"/>
    <col min="4370" max="4371" width="9.140625" customWidth="1"/>
    <col min="4372" max="4372" width="0" hidden="1" customWidth="1"/>
    <col min="4373" max="4374" width="9.85546875" customWidth="1"/>
    <col min="4615" max="4615" width="19.42578125" bestFit="1" customWidth="1"/>
    <col min="4625" max="4625" width="18.5703125" customWidth="1"/>
    <col min="4626" max="4627" width="9.140625" customWidth="1"/>
    <col min="4628" max="4628" width="0" hidden="1" customWidth="1"/>
    <col min="4629" max="4630" width="9.85546875" customWidth="1"/>
    <col min="4871" max="4871" width="19.42578125" bestFit="1" customWidth="1"/>
    <col min="4881" max="4881" width="18.5703125" customWidth="1"/>
    <col min="4882" max="4883" width="9.140625" customWidth="1"/>
    <col min="4884" max="4884" width="0" hidden="1" customWidth="1"/>
    <col min="4885" max="4886" width="9.85546875" customWidth="1"/>
    <col min="5127" max="5127" width="19.42578125" bestFit="1" customWidth="1"/>
    <col min="5137" max="5137" width="18.5703125" customWidth="1"/>
    <col min="5138" max="5139" width="9.140625" customWidth="1"/>
    <col min="5140" max="5140" width="0" hidden="1" customWidth="1"/>
    <col min="5141" max="5142" width="9.85546875" customWidth="1"/>
    <col min="5383" max="5383" width="19.42578125" bestFit="1" customWidth="1"/>
    <col min="5393" max="5393" width="18.5703125" customWidth="1"/>
    <col min="5394" max="5395" width="9.140625" customWidth="1"/>
    <col min="5396" max="5396" width="0" hidden="1" customWidth="1"/>
    <col min="5397" max="5398" width="9.85546875" customWidth="1"/>
    <col min="5639" max="5639" width="19.42578125" bestFit="1" customWidth="1"/>
    <col min="5649" max="5649" width="18.5703125" customWidth="1"/>
    <col min="5650" max="5651" width="9.140625" customWidth="1"/>
    <col min="5652" max="5652" width="0" hidden="1" customWidth="1"/>
    <col min="5653" max="5654" width="9.85546875" customWidth="1"/>
    <col min="5895" max="5895" width="19.42578125" bestFit="1" customWidth="1"/>
    <col min="5905" max="5905" width="18.5703125" customWidth="1"/>
    <col min="5906" max="5907" width="9.140625" customWidth="1"/>
    <col min="5908" max="5908" width="0" hidden="1" customWidth="1"/>
    <col min="5909" max="5910" width="9.85546875" customWidth="1"/>
    <col min="6151" max="6151" width="19.42578125" bestFit="1" customWidth="1"/>
    <col min="6161" max="6161" width="18.5703125" customWidth="1"/>
    <col min="6162" max="6163" width="9.140625" customWidth="1"/>
    <col min="6164" max="6164" width="0" hidden="1" customWidth="1"/>
    <col min="6165" max="6166" width="9.85546875" customWidth="1"/>
    <col min="6407" max="6407" width="19.42578125" bestFit="1" customWidth="1"/>
    <col min="6417" max="6417" width="18.5703125" customWidth="1"/>
    <col min="6418" max="6419" width="9.140625" customWidth="1"/>
    <col min="6420" max="6420" width="0" hidden="1" customWidth="1"/>
    <col min="6421" max="6422" width="9.85546875" customWidth="1"/>
    <col min="6663" max="6663" width="19.42578125" bestFit="1" customWidth="1"/>
    <col min="6673" max="6673" width="18.5703125" customWidth="1"/>
    <col min="6674" max="6675" width="9.140625" customWidth="1"/>
    <col min="6676" max="6676" width="0" hidden="1" customWidth="1"/>
    <col min="6677" max="6678" width="9.85546875" customWidth="1"/>
    <col min="6919" max="6919" width="19.42578125" bestFit="1" customWidth="1"/>
    <col min="6929" max="6929" width="18.5703125" customWidth="1"/>
    <col min="6930" max="6931" width="9.140625" customWidth="1"/>
    <col min="6932" max="6932" width="0" hidden="1" customWidth="1"/>
    <col min="6933" max="6934" width="9.85546875" customWidth="1"/>
    <col min="7175" max="7175" width="19.42578125" bestFit="1" customWidth="1"/>
    <col min="7185" max="7185" width="18.5703125" customWidth="1"/>
    <col min="7186" max="7187" width="9.140625" customWidth="1"/>
    <col min="7188" max="7188" width="0" hidden="1" customWidth="1"/>
    <col min="7189" max="7190" width="9.85546875" customWidth="1"/>
    <col min="7431" max="7431" width="19.42578125" bestFit="1" customWidth="1"/>
    <col min="7441" max="7441" width="18.5703125" customWidth="1"/>
    <col min="7442" max="7443" width="9.140625" customWidth="1"/>
    <col min="7444" max="7444" width="0" hidden="1" customWidth="1"/>
    <col min="7445" max="7446" width="9.85546875" customWidth="1"/>
    <col min="7687" max="7687" width="19.42578125" bestFit="1" customWidth="1"/>
    <col min="7697" max="7697" width="18.5703125" customWidth="1"/>
    <col min="7698" max="7699" width="9.140625" customWidth="1"/>
    <col min="7700" max="7700" width="0" hidden="1" customWidth="1"/>
    <col min="7701" max="7702" width="9.85546875" customWidth="1"/>
    <col min="7943" max="7943" width="19.42578125" bestFit="1" customWidth="1"/>
    <col min="7953" max="7953" width="18.5703125" customWidth="1"/>
    <col min="7954" max="7955" width="9.140625" customWidth="1"/>
    <col min="7956" max="7956" width="0" hidden="1" customWidth="1"/>
    <col min="7957" max="7958" width="9.85546875" customWidth="1"/>
    <col min="8199" max="8199" width="19.42578125" bestFit="1" customWidth="1"/>
    <col min="8209" max="8209" width="18.5703125" customWidth="1"/>
    <col min="8210" max="8211" width="9.140625" customWidth="1"/>
    <col min="8212" max="8212" width="0" hidden="1" customWidth="1"/>
    <col min="8213" max="8214" width="9.85546875" customWidth="1"/>
    <col min="8455" max="8455" width="19.42578125" bestFit="1" customWidth="1"/>
    <col min="8465" max="8465" width="18.5703125" customWidth="1"/>
    <col min="8466" max="8467" width="9.140625" customWidth="1"/>
    <col min="8468" max="8468" width="0" hidden="1" customWidth="1"/>
    <col min="8469" max="8470" width="9.85546875" customWidth="1"/>
    <col min="8711" max="8711" width="19.42578125" bestFit="1" customWidth="1"/>
    <col min="8721" max="8721" width="18.5703125" customWidth="1"/>
    <col min="8722" max="8723" width="9.140625" customWidth="1"/>
    <col min="8724" max="8724" width="0" hidden="1" customWidth="1"/>
    <col min="8725" max="8726" width="9.85546875" customWidth="1"/>
    <col min="8967" max="8967" width="19.42578125" bestFit="1" customWidth="1"/>
    <col min="8977" max="8977" width="18.5703125" customWidth="1"/>
    <col min="8978" max="8979" width="9.140625" customWidth="1"/>
    <col min="8980" max="8980" width="0" hidden="1" customWidth="1"/>
    <col min="8981" max="8982" width="9.85546875" customWidth="1"/>
    <col min="9223" max="9223" width="19.42578125" bestFit="1" customWidth="1"/>
    <col min="9233" max="9233" width="18.5703125" customWidth="1"/>
    <col min="9234" max="9235" width="9.140625" customWidth="1"/>
    <col min="9236" max="9236" width="0" hidden="1" customWidth="1"/>
    <col min="9237" max="9238" width="9.85546875" customWidth="1"/>
    <col min="9479" max="9479" width="19.42578125" bestFit="1" customWidth="1"/>
    <col min="9489" max="9489" width="18.5703125" customWidth="1"/>
    <col min="9490" max="9491" width="9.140625" customWidth="1"/>
    <col min="9492" max="9492" width="0" hidden="1" customWidth="1"/>
    <col min="9493" max="9494" width="9.85546875" customWidth="1"/>
    <col min="9735" max="9735" width="19.42578125" bestFit="1" customWidth="1"/>
    <col min="9745" max="9745" width="18.5703125" customWidth="1"/>
    <col min="9746" max="9747" width="9.140625" customWidth="1"/>
    <col min="9748" max="9748" width="0" hidden="1" customWidth="1"/>
    <col min="9749" max="9750" width="9.85546875" customWidth="1"/>
    <col min="9991" max="9991" width="19.42578125" bestFit="1" customWidth="1"/>
    <col min="10001" max="10001" width="18.5703125" customWidth="1"/>
    <col min="10002" max="10003" width="9.140625" customWidth="1"/>
    <col min="10004" max="10004" width="0" hidden="1" customWidth="1"/>
    <col min="10005" max="10006" width="9.85546875" customWidth="1"/>
    <col min="10247" max="10247" width="19.42578125" bestFit="1" customWidth="1"/>
    <col min="10257" max="10257" width="18.5703125" customWidth="1"/>
    <col min="10258" max="10259" width="9.140625" customWidth="1"/>
    <col min="10260" max="10260" width="0" hidden="1" customWidth="1"/>
    <col min="10261" max="10262" width="9.85546875" customWidth="1"/>
    <col min="10503" max="10503" width="19.42578125" bestFit="1" customWidth="1"/>
    <col min="10513" max="10513" width="18.5703125" customWidth="1"/>
    <col min="10514" max="10515" width="9.140625" customWidth="1"/>
    <col min="10516" max="10516" width="0" hidden="1" customWidth="1"/>
    <col min="10517" max="10518" width="9.85546875" customWidth="1"/>
    <col min="10759" max="10759" width="19.42578125" bestFit="1" customWidth="1"/>
    <col min="10769" max="10769" width="18.5703125" customWidth="1"/>
    <col min="10770" max="10771" width="9.140625" customWidth="1"/>
    <col min="10772" max="10772" width="0" hidden="1" customWidth="1"/>
    <col min="10773" max="10774" width="9.85546875" customWidth="1"/>
    <col min="11015" max="11015" width="19.42578125" bestFit="1" customWidth="1"/>
    <col min="11025" max="11025" width="18.5703125" customWidth="1"/>
    <col min="11026" max="11027" width="9.140625" customWidth="1"/>
    <col min="11028" max="11028" width="0" hidden="1" customWidth="1"/>
    <col min="11029" max="11030" width="9.85546875" customWidth="1"/>
    <col min="11271" max="11271" width="19.42578125" bestFit="1" customWidth="1"/>
    <col min="11281" max="11281" width="18.5703125" customWidth="1"/>
    <col min="11282" max="11283" width="9.140625" customWidth="1"/>
    <col min="11284" max="11284" width="0" hidden="1" customWidth="1"/>
    <col min="11285" max="11286" width="9.85546875" customWidth="1"/>
    <col min="11527" max="11527" width="19.42578125" bestFit="1" customWidth="1"/>
    <col min="11537" max="11537" width="18.5703125" customWidth="1"/>
    <col min="11538" max="11539" width="9.140625" customWidth="1"/>
    <col min="11540" max="11540" width="0" hidden="1" customWidth="1"/>
    <col min="11541" max="11542" width="9.85546875" customWidth="1"/>
    <col min="11783" max="11783" width="19.42578125" bestFit="1" customWidth="1"/>
    <col min="11793" max="11793" width="18.5703125" customWidth="1"/>
    <col min="11794" max="11795" width="9.140625" customWidth="1"/>
    <col min="11796" max="11796" width="0" hidden="1" customWidth="1"/>
    <col min="11797" max="11798" width="9.85546875" customWidth="1"/>
    <col min="12039" max="12039" width="19.42578125" bestFit="1" customWidth="1"/>
    <col min="12049" max="12049" width="18.5703125" customWidth="1"/>
    <col min="12050" max="12051" width="9.140625" customWidth="1"/>
    <col min="12052" max="12052" width="0" hidden="1" customWidth="1"/>
    <col min="12053" max="12054" width="9.85546875" customWidth="1"/>
    <col min="12295" max="12295" width="19.42578125" bestFit="1" customWidth="1"/>
    <col min="12305" max="12305" width="18.5703125" customWidth="1"/>
    <col min="12306" max="12307" width="9.140625" customWidth="1"/>
    <col min="12308" max="12308" width="0" hidden="1" customWidth="1"/>
    <col min="12309" max="12310" width="9.85546875" customWidth="1"/>
    <col min="12551" max="12551" width="19.42578125" bestFit="1" customWidth="1"/>
    <col min="12561" max="12561" width="18.5703125" customWidth="1"/>
    <col min="12562" max="12563" width="9.140625" customWidth="1"/>
    <col min="12564" max="12564" width="0" hidden="1" customWidth="1"/>
    <col min="12565" max="12566" width="9.85546875" customWidth="1"/>
    <col min="12807" max="12807" width="19.42578125" bestFit="1" customWidth="1"/>
    <col min="12817" max="12817" width="18.5703125" customWidth="1"/>
    <col min="12818" max="12819" width="9.140625" customWidth="1"/>
    <col min="12820" max="12820" width="0" hidden="1" customWidth="1"/>
    <col min="12821" max="12822" width="9.85546875" customWidth="1"/>
    <col min="13063" max="13063" width="19.42578125" bestFit="1" customWidth="1"/>
    <col min="13073" max="13073" width="18.5703125" customWidth="1"/>
    <col min="13074" max="13075" width="9.140625" customWidth="1"/>
    <col min="13076" max="13076" width="0" hidden="1" customWidth="1"/>
    <col min="13077" max="13078" width="9.85546875" customWidth="1"/>
    <col min="13319" max="13319" width="19.42578125" bestFit="1" customWidth="1"/>
    <col min="13329" max="13329" width="18.5703125" customWidth="1"/>
    <col min="13330" max="13331" width="9.140625" customWidth="1"/>
    <col min="13332" max="13332" width="0" hidden="1" customWidth="1"/>
    <col min="13333" max="13334" width="9.85546875" customWidth="1"/>
    <col min="13575" max="13575" width="19.42578125" bestFit="1" customWidth="1"/>
    <col min="13585" max="13585" width="18.5703125" customWidth="1"/>
    <col min="13586" max="13587" width="9.140625" customWidth="1"/>
    <col min="13588" max="13588" width="0" hidden="1" customWidth="1"/>
    <col min="13589" max="13590" width="9.85546875" customWidth="1"/>
    <col min="13831" max="13831" width="19.42578125" bestFit="1" customWidth="1"/>
    <col min="13841" max="13841" width="18.5703125" customWidth="1"/>
    <col min="13842" max="13843" width="9.140625" customWidth="1"/>
    <col min="13844" max="13844" width="0" hidden="1" customWidth="1"/>
    <col min="13845" max="13846" width="9.85546875" customWidth="1"/>
    <col min="14087" max="14087" width="19.42578125" bestFit="1" customWidth="1"/>
    <col min="14097" max="14097" width="18.5703125" customWidth="1"/>
    <col min="14098" max="14099" width="9.140625" customWidth="1"/>
    <col min="14100" max="14100" width="0" hidden="1" customWidth="1"/>
    <col min="14101" max="14102" width="9.85546875" customWidth="1"/>
    <col min="14343" max="14343" width="19.42578125" bestFit="1" customWidth="1"/>
    <col min="14353" max="14353" width="18.5703125" customWidth="1"/>
    <col min="14354" max="14355" width="9.140625" customWidth="1"/>
    <col min="14356" max="14356" width="0" hidden="1" customWidth="1"/>
    <col min="14357" max="14358" width="9.85546875" customWidth="1"/>
    <col min="14599" max="14599" width="19.42578125" bestFit="1" customWidth="1"/>
    <col min="14609" max="14609" width="18.5703125" customWidth="1"/>
    <col min="14610" max="14611" width="9.140625" customWidth="1"/>
    <col min="14612" max="14612" width="0" hidden="1" customWidth="1"/>
    <col min="14613" max="14614" width="9.85546875" customWidth="1"/>
    <col min="14855" max="14855" width="19.42578125" bestFit="1" customWidth="1"/>
    <col min="14865" max="14865" width="18.5703125" customWidth="1"/>
    <col min="14866" max="14867" width="9.140625" customWidth="1"/>
    <col min="14868" max="14868" width="0" hidden="1" customWidth="1"/>
    <col min="14869" max="14870" width="9.85546875" customWidth="1"/>
    <col min="15111" max="15111" width="19.42578125" bestFit="1" customWidth="1"/>
    <col min="15121" max="15121" width="18.5703125" customWidth="1"/>
    <col min="15122" max="15123" width="9.140625" customWidth="1"/>
    <col min="15124" max="15124" width="0" hidden="1" customWidth="1"/>
    <col min="15125" max="15126" width="9.85546875" customWidth="1"/>
    <col min="15367" max="15367" width="19.42578125" bestFit="1" customWidth="1"/>
    <col min="15377" max="15377" width="18.5703125" customWidth="1"/>
    <col min="15378" max="15379" width="9.140625" customWidth="1"/>
    <col min="15380" max="15380" width="0" hidden="1" customWidth="1"/>
    <col min="15381" max="15382" width="9.85546875" customWidth="1"/>
    <col min="15623" max="15623" width="19.42578125" bestFit="1" customWidth="1"/>
    <col min="15633" max="15633" width="18.5703125" customWidth="1"/>
    <col min="15634" max="15635" width="9.140625" customWidth="1"/>
    <col min="15636" max="15636" width="0" hidden="1" customWidth="1"/>
    <col min="15637" max="15638" width="9.85546875" customWidth="1"/>
    <col min="15879" max="15879" width="19.42578125" bestFit="1" customWidth="1"/>
    <col min="15889" max="15889" width="18.5703125" customWidth="1"/>
    <col min="15890" max="15891" width="9.140625" customWidth="1"/>
    <col min="15892" max="15892" width="0" hidden="1" customWidth="1"/>
    <col min="15893" max="15894" width="9.85546875" customWidth="1"/>
    <col min="16135" max="16135" width="19.42578125" bestFit="1" customWidth="1"/>
    <col min="16145" max="16145" width="18.5703125" customWidth="1"/>
    <col min="16146" max="16147" width="9.140625" customWidth="1"/>
    <col min="16148" max="16148" width="0" hidden="1" customWidth="1"/>
    <col min="16149" max="16150" width="9.85546875" customWidth="1"/>
  </cols>
  <sheetData>
    <row r="1" spans="1:39" ht="15.75">
      <c r="A1" s="4" t="s">
        <v>47</v>
      </c>
    </row>
    <row r="2" spans="1:39" ht="15.75" thickBot="1"/>
    <row r="3" spans="1:39" ht="22.5" customHeight="1">
      <c r="A3" s="441" t="s">
        <v>3</v>
      </c>
      <c r="B3" s="443">
        <v>2007</v>
      </c>
      <c r="C3" s="435">
        <v>2008</v>
      </c>
      <c r="D3" s="435">
        <v>2009</v>
      </c>
      <c r="E3" s="435">
        <v>2010</v>
      </c>
      <c r="F3" s="435">
        <v>2011</v>
      </c>
      <c r="G3" s="435">
        <v>2012</v>
      </c>
      <c r="H3" s="435">
        <v>2013</v>
      </c>
      <c r="I3" s="435">
        <v>2014</v>
      </c>
      <c r="J3" s="435">
        <v>2015</v>
      </c>
      <c r="K3" s="435">
        <v>2016</v>
      </c>
      <c r="L3" s="449">
        <v>2017</v>
      </c>
      <c r="M3" s="435">
        <v>2018</v>
      </c>
      <c r="N3" s="435">
        <v>2019</v>
      </c>
      <c r="O3" s="445">
        <v>2020</v>
      </c>
      <c r="P3" s="449">
        <v>2021</v>
      </c>
      <c r="Q3" s="433">
        <v>2022</v>
      </c>
      <c r="R3" s="433">
        <v>2023</v>
      </c>
      <c r="S3" s="433">
        <v>2024</v>
      </c>
      <c r="T3" s="439">
        <v>2025</v>
      </c>
      <c r="U3" s="268" t="s">
        <v>48</v>
      </c>
      <c r="V3" s="437" t="s">
        <v>171</v>
      </c>
      <c r="W3" s="438"/>
      <c r="X3" s="431" t="s">
        <v>120</v>
      </c>
      <c r="Y3" s="432"/>
    </row>
    <row r="4" spans="1:39" ht="31.5" customHeight="1" thickBot="1">
      <c r="A4" s="442"/>
      <c r="B4" s="444"/>
      <c r="C4" s="436"/>
      <c r="D4" s="436"/>
      <c r="E4" s="436"/>
      <c r="F4" s="436"/>
      <c r="G4" s="436"/>
      <c r="H4" s="436"/>
      <c r="I4" s="436"/>
      <c r="J4" s="436"/>
      <c r="K4" s="436"/>
      <c r="L4" s="450"/>
      <c r="M4" s="436"/>
      <c r="N4" s="436"/>
      <c r="O4" s="446"/>
      <c r="P4" s="450"/>
      <c r="Q4" s="434"/>
      <c r="R4" s="434"/>
      <c r="S4" s="434"/>
      <c r="T4" s="440"/>
      <c r="U4" s="174" t="s">
        <v>125</v>
      </c>
      <c r="V4" s="127">
        <v>2025</v>
      </c>
      <c r="W4" s="261">
        <v>2026</v>
      </c>
      <c r="X4" s="294" t="s">
        <v>172</v>
      </c>
      <c r="Y4" s="295" t="s">
        <v>173</v>
      </c>
    </row>
    <row r="5" spans="1:39" ht="3" customHeight="1" thickBot="1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0"/>
      <c r="P5" s="101"/>
      <c r="Q5" s="270"/>
      <c r="R5" s="270"/>
      <c r="S5" s="270"/>
      <c r="T5" s="301"/>
      <c r="U5" s="175"/>
      <c r="V5" s="101"/>
      <c r="W5" s="101"/>
      <c r="X5" s="101"/>
      <c r="Y5" s="101"/>
    </row>
    <row r="6" spans="1:39" ht="27.95" customHeight="1">
      <c r="A6" s="111" t="s">
        <v>49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1">
        <v>778040.99999999534</v>
      </c>
      <c r="M6" s="153">
        <v>800341.53700000001</v>
      </c>
      <c r="N6" s="153">
        <v>819402.33799999987</v>
      </c>
      <c r="O6" s="153">
        <v>856189.67600000137</v>
      </c>
      <c r="P6" s="271">
        <v>925952.67900000024</v>
      </c>
      <c r="Q6" s="153">
        <v>938963.28799999994</v>
      </c>
      <c r="R6" s="153">
        <v>924632.3</v>
      </c>
      <c r="S6" s="153">
        <v>964013.41099999973</v>
      </c>
      <c r="T6" s="147">
        <v>954331.51500000025</v>
      </c>
      <c r="U6" s="100"/>
      <c r="V6" s="115">
        <v>217074.10800000009</v>
      </c>
      <c r="W6" s="147">
        <v>204056.98699999996</v>
      </c>
      <c r="X6" s="112">
        <v>964013.50499999966</v>
      </c>
      <c r="Y6" s="147">
        <v>941672.67200000025</v>
      </c>
      <c r="AD6" s="101"/>
      <c r="AE6" s="101" t="s">
        <v>50</v>
      </c>
      <c r="AF6" s="101"/>
      <c r="AG6" s="101"/>
      <c r="AH6" s="101" t="s">
        <v>51</v>
      </c>
      <c r="AI6" s="101"/>
      <c r="AJ6" s="101"/>
      <c r="AK6" s="101" t="s">
        <v>52</v>
      </c>
      <c r="AL6" s="101"/>
      <c r="AM6" s="101"/>
    </row>
    <row r="7" spans="1:39" ht="27.95" customHeight="1" thickBot="1">
      <c r="A7" s="114" t="s">
        <v>53</v>
      </c>
      <c r="B7" s="272"/>
      <c r="C7" s="273">
        <f t="shared" ref="C7:O7" si="0">(C6-B6)/B6</f>
        <v>-3.3593101694751756E-2</v>
      </c>
      <c r="D7" s="273">
        <f t="shared" si="0"/>
        <v>-5.547950654696842E-2</v>
      </c>
      <c r="E7" s="273">
        <f t="shared" si="0"/>
        <v>0.12935193655750571</v>
      </c>
      <c r="F7" s="273">
        <f t="shared" si="0"/>
        <v>6.9237346278111039E-2</v>
      </c>
      <c r="G7" s="273">
        <f t="shared" si="0"/>
        <v>7.0916851968766473E-2</v>
      </c>
      <c r="H7" s="273">
        <f t="shared" si="0"/>
        <v>2.4575136004574345E-2</v>
      </c>
      <c r="I7" s="273">
        <f t="shared" si="0"/>
        <v>7.6183269239540599E-3</v>
      </c>
      <c r="J7" s="273">
        <f t="shared" si="0"/>
        <v>1.2734814169037992E-2</v>
      </c>
      <c r="K7" s="273">
        <f t="shared" si="0"/>
        <v>-1.5716855363724046E-2</v>
      </c>
      <c r="L7" s="274">
        <f t="shared" si="0"/>
        <v>7.4681415362328071E-2</v>
      </c>
      <c r="M7" s="273">
        <f t="shared" si="0"/>
        <v>2.8662418818551721E-2</v>
      </c>
      <c r="N7" s="273">
        <f t="shared" si="0"/>
        <v>2.3815833764479301E-2</v>
      </c>
      <c r="O7" s="273">
        <f t="shared" si="0"/>
        <v>4.4895329551770828E-2</v>
      </c>
      <c r="P7" s="277">
        <f>(P6-O6)/O6</f>
        <v>8.1480780433982658E-2</v>
      </c>
      <c r="Q7" s="277">
        <f t="shared" ref="Q7:T7" si="1">(Q6-P6)/P6</f>
        <v>1.4051051738465463E-2</v>
      </c>
      <c r="R7" s="277">
        <f t="shared" si="1"/>
        <v>-1.5262564770263836E-2</v>
      </c>
      <c r="S7" s="277">
        <f t="shared" si="1"/>
        <v>4.2591104593685168E-2</v>
      </c>
      <c r="T7" s="278">
        <f t="shared" si="1"/>
        <v>-1.0043320859982816E-2</v>
      </c>
      <c r="V7" s="118"/>
      <c r="W7" s="275">
        <f>(W6-V6)/V6</f>
        <v>-5.9966253552450964E-2</v>
      </c>
      <c r="Y7" s="275">
        <f>(Y6-X6)/X6</f>
        <v>-2.317481330305576E-2</v>
      </c>
      <c r="AD7" s="101"/>
      <c r="AE7" s="101">
        <v>2012</v>
      </c>
      <c r="AF7" s="101">
        <v>2013</v>
      </c>
      <c r="AG7" s="101"/>
      <c r="AH7" s="101">
        <v>2012</v>
      </c>
      <c r="AI7" s="101">
        <v>2013</v>
      </c>
      <c r="AJ7" s="101"/>
      <c r="AK7" s="101">
        <v>2012</v>
      </c>
      <c r="AL7" s="101">
        <v>2013</v>
      </c>
      <c r="AM7" s="101"/>
    </row>
    <row r="8" spans="1:39" ht="27.95" customHeight="1">
      <c r="A8" s="111" t="s">
        <v>54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1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53">
        <v>153582.01600000003</v>
      </c>
      <c r="T8" s="147">
        <v>163317.69200000001</v>
      </c>
      <c r="U8" s="100"/>
      <c r="V8" s="115">
        <v>35407.882000000005</v>
      </c>
      <c r="W8" s="147">
        <v>41644.919000000002</v>
      </c>
      <c r="X8" s="112">
        <v>155158.73300000001</v>
      </c>
      <c r="Y8" s="147">
        <v>168358.97500000001</v>
      </c>
      <c r="AD8" s="101" t="s">
        <v>55</v>
      </c>
      <c r="AE8" s="101"/>
      <c r="AF8" s="105"/>
      <c r="AG8" s="101"/>
      <c r="AH8" s="105"/>
      <c r="AI8" s="105"/>
      <c r="AJ8" s="101"/>
      <c r="AK8" s="101"/>
      <c r="AL8" s="105" t="e">
        <f>#REF!-#REF!</f>
        <v>#REF!</v>
      </c>
      <c r="AM8" s="101"/>
    </row>
    <row r="9" spans="1:39" ht="27.95" customHeight="1" thickBot="1">
      <c r="A9" s="113" t="s">
        <v>53</v>
      </c>
      <c r="B9" s="116"/>
      <c r="C9" s="276">
        <f t="shared" ref="C9:Q9" si="2">(C8-B8)/B8</f>
        <v>0.2704215924390953</v>
      </c>
      <c r="D9" s="276">
        <f t="shared" si="2"/>
        <v>-1.5727210912017519E-2</v>
      </c>
      <c r="E9" s="276">
        <f t="shared" si="2"/>
        <v>0.13141316724760313</v>
      </c>
      <c r="F9" s="276">
        <f t="shared" si="2"/>
        <v>-8.4685563002352207E-2</v>
      </c>
      <c r="G9" s="276">
        <f t="shared" si="2"/>
        <v>5.4407061581438577E-2</v>
      </c>
      <c r="H9" s="276">
        <f t="shared" si="2"/>
        <v>0.41712583925447455</v>
      </c>
      <c r="I9" s="276">
        <f t="shared" si="2"/>
        <v>2.250827194251357E-2</v>
      </c>
      <c r="J9" s="276">
        <f t="shared" si="2"/>
        <v>-6.7109981334913887E-2</v>
      </c>
      <c r="K9" s="276">
        <f t="shared" si="2"/>
        <v>-5.6223528896759203E-2</v>
      </c>
      <c r="L9" s="277">
        <f t="shared" si="2"/>
        <v>0.24516978481709314</v>
      </c>
      <c r="M9" s="276">
        <f t="shared" si="2"/>
        <v>0.12769947706194412</v>
      </c>
      <c r="N9" s="276">
        <f t="shared" si="2"/>
        <v>9.3592470782629861E-2</v>
      </c>
      <c r="O9" s="276">
        <f t="shared" si="2"/>
        <v>-1.7455552338089889E-2</v>
      </c>
      <c r="P9" s="285">
        <f t="shared" si="2"/>
        <v>8.9145081860037469E-3</v>
      </c>
      <c r="Q9" s="276">
        <f t="shared" si="2"/>
        <v>0.22420175413871041</v>
      </c>
      <c r="R9" s="276">
        <f t="shared" ref="R9" si="3">(R8-Q8)/Q8</f>
        <v>-3.7800463052976831E-2</v>
      </c>
      <c r="S9" s="276">
        <f t="shared" ref="S9:T9" si="4">(S8-R8)/R8</f>
        <v>-0.22269065261946028</v>
      </c>
      <c r="T9" s="278">
        <f t="shared" si="4"/>
        <v>6.3390729289554165E-2</v>
      </c>
      <c r="U9" s="10"/>
      <c r="V9" s="116"/>
      <c r="W9" s="278">
        <f>(W8-V8)/V8</f>
        <v>0.17614826551895976</v>
      </c>
      <c r="X9" s="296"/>
      <c r="Y9" s="278">
        <f>(Y8-X8)/X8</f>
        <v>8.5075726933140125E-2</v>
      </c>
      <c r="AD9" s="101" t="s">
        <v>56</v>
      </c>
      <c r="AE9" s="101"/>
      <c r="AF9" s="105"/>
      <c r="AG9" s="101"/>
      <c r="AH9" s="105"/>
      <c r="AI9" s="105"/>
      <c r="AJ9" s="101"/>
      <c r="AK9" s="101"/>
      <c r="AL9" s="105" t="e">
        <f>#REF!-#REF!</f>
        <v>#REF!</v>
      </c>
      <c r="AM9" s="101"/>
    </row>
    <row r="10" spans="1:39" ht="27.95" customHeight="1">
      <c r="A10" s="8" t="s">
        <v>57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79">
        <f t="shared" si="5"/>
        <v>640835.07399999513</v>
      </c>
      <c r="M10" s="154">
        <f t="shared" ref="M10:T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79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54">
        <f t="shared" si="6"/>
        <v>810431.39499999967</v>
      </c>
      <c r="T10" s="140">
        <f t="shared" si="6"/>
        <v>791013.82300000021</v>
      </c>
      <c r="V10" s="117">
        <f>V6-V8</f>
        <v>181666.22600000008</v>
      </c>
      <c r="W10" s="140">
        <f>W6-W8</f>
        <v>162412.06799999997</v>
      </c>
      <c r="X10" s="119">
        <f>X6-X8</f>
        <v>808854.77199999965</v>
      </c>
      <c r="Y10" s="140">
        <f>Y6-Y8</f>
        <v>773313.69700000028</v>
      </c>
      <c r="AD10" s="101" t="s">
        <v>58</v>
      </c>
      <c r="AE10" s="101"/>
      <c r="AF10" s="105"/>
      <c r="AG10" s="101"/>
      <c r="AH10" s="105"/>
      <c r="AI10" s="105"/>
      <c r="AJ10" s="101"/>
      <c r="AK10" s="101"/>
      <c r="AL10" s="105" t="e">
        <f>#REF!-#REF!</f>
        <v>#REF!</v>
      </c>
      <c r="AM10" s="101"/>
    </row>
    <row r="11" spans="1:39" ht="27.95" customHeight="1" thickBot="1">
      <c r="A11" s="113" t="s">
        <v>53</v>
      </c>
      <c r="B11" s="116"/>
      <c r="C11" s="276">
        <f t="shared" ref="C11:Q11" si="7">(C10-B10)/B10</f>
        <v>-6.9691981183973503E-2</v>
      </c>
      <c r="D11" s="276">
        <f t="shared" si="7"/>
        <v>-6.1925390197789032E-2</v>
      </c>
      <c r="E11" s="276">
        <f t="shared" si="7"/>
        <v>0.12900124529442691</v>
      </c>
      <c r="F11" s="276">
        <f t="shared" si="7"/>
        <v>9.5481248872617649E-2</v>
      </c>
      <c r="G11" s="276">
        <f t="shared" si="7"/>
        <v>7.3268823590907375E-2</v>
      </c>
      <c r="H11" s="276">
        <f t="shared" si="7"/>
        <v>-3.0364536906909986E-2</v>
      </c>
      <c r="I11" s="276">
        <f t="shared" si="7"/>
        <v>4.5726535271722896E-3</v>
      </c>
      <c r="J11" s="276">
        <f t="shared" si="7"/>
        <v>2.9358308786875894E-2</v>
      </c>
      <c r="K11" s="276">
        <f t="shared" si="7"/>
        <v>-8.0738147744113774E-3</v>
      </c>
      <c r="L11" s="277">
        <f t="shared" si="7"/>
        <v>4.4074177807781237E-2</v>
      </c>
      <c r="M11" s="276">
        <f t="shared" si="7"/>
        <v>7.4580998979543013E-3</v>
      </c>
      <c r="N11" s="276">
        <f t="shared" si="7"/>
        <v>7.093264013285863E-3</v>
      </c>
      <c r="O11" s="276">
        <f t="shared" si="7"/>
        <v>6.1121700600131258E-2</v>
      </c>
      <c r="P11" s="285">
        <f t="shared" si="7"/>
        <v>9.8967189172580669E-2</v>
      </c>
      <c r="Q11" s="276">
        <f t="shared" si="7"/>
        <v>-3.2439671103858467E-2</v>
      </c>
      <c r="R11" s="276">
        <f t="shared" ref="R11" si="8">(R10-Q10)/Q10</f>
        <v>-8.954098123327963E-3</v>
      </c>
      <c r="S11" s="276">
        <f t="shared" ref="S11:T11" si="9">(S10-R10)/R10</f>
        <v>0.11468345018921199</v>
      </c>
      <c r="T11" s="278">
        <f t="shared" si="9"/>
        <v>-2.3959550579848242E-2</v>
      </c>
      <c r="U11" s="10"/>
      <c r="V11" s="116"/>
      <c r="W11" s="278">
        <f>(W10-V10)/V10</f>
        <v>-0.10598644791575129</v>
      </c>
      <c r="X11" s="296"/>
      <c r="Y11" s="278">
        <f>(Y10-X10)/X10</f>
        <v>-4.3939995448279791E-2</v>
      </c>
      <c r="AD11" s="101" t="s">
        <v>59</v>
      </c>
      <c r="AE11" s="101"/>
      <c r="AF11" s="105"/>
      <c r="AG11" s="101"/>
      <c r="AH11" s="105"/>
      <c r="AI11" s="105"/>
      <c r="AJ11" s="101"/>
      <c r="AK11" s="101"/>
      <c r="AL11" s="105" t="e">
        <f>#REF!-#REF!</f>
        <v>#REF!</v>
      </c>
      <c r="AM11" s="101"/>
    </row>
    <row r="12" spans="1:39" ht="27.95" hidden="1" customHeight="1" thickBot="1">
      <c r="A12" s="106" t="s">
        <v>60</v>
      </c>
      <c r="B12" s="280">
        <f>(B6/B8)</f>
        <v>9.4217210737695982</v>
      </c>
      <c r="C12" s="281">
        <f t="shared" ref="C12:W12" si="10">(C6/C8)</f>
        <v>7.1670824030294336</v>
      </c>
      <c r="D12" s="281">
        <f t="shared" si="10"/>
        <v>6.8776220200097287</v>
      </c>
      <c r="E12" s="281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V12" s="103">
        <f t="shared" si="10"/>
        <v>6.1306719221443426</v>
      </c>
      <c r="W12" s="282">
        <f t="shared" si="10"/>
        <v>4.8999251745453014</v>
      </c>
      <c r="X12" s="103">
        <f>X6/X8</f>
        <v>6.2130792534893899</v>
      </c>
      <c r="Y12" s="282">
        <f>Y6/Y8</f>
        <v>5.5932430807445828</v>
      </c>
      <c r="AD12" s="101" t="s">
        <v>61</v>
      </c>
      <c r="AE12" s="101"/>
      <c r="AF12" s="105"/>
      <c r="AG12" s="101"/>
      <c r="AH12" s="105"/>
      <c r="AI12" s="105"/>
      <c r="AJ12" s="101"/>
      <c r="AK12" s="101"/>
      <c r="AL12" s="105" t="e">
        <f>#REF!-#REF!</f>
        <v>#REF!</v>
      </c>
      <c r="AM12" s="101"/>
    </row>
    <row r="13" spans="1:39" ht="30" customHeight="1" thickBot="1">
      <c r="AD13" s="101" t="s">
        <v>62</v>
      </c>
      <c r="AE13" s="101"/>
      <c r="AF13" s="105"/>
      <c r="AG13" s="101"/>
      <c r="AH13" s="105"/>
      <c r="AI13" s="105"/>
      <c r="AJ13" s="101"/>
      <c r="AK13" s="101"/>
      <c r="AL13" s="105" t="e">
        <f>#REF!-#REF!</f>
        <v>#REF!</v>
      </c>
      <c r="AM13" s="101"/>
    </row>
    <row r="14" spans="1:39" ht="22.5" customHeight="1">
      <c r="A14" s="441" t="s">
        <v>2</v>
      </c>
      <c r="B14" s="443">
        <v>2007</v>
      </c>
      <c r="C14" s="435">
        <v>2008</v>
      </c>
      <c r="D14" s="435">
        <v>2009</v>
      </c>
      <c r="E14" s="435">
        <v>2010</v>
      </c>
      <c r="F14" s="435">
        <v>2011</v>
      </c>
      <c r="G14" s="435">
        <v>2012</v>
      </c>
      <c r="H14" s="435">
        <v>2013</v>
      </c>
      <c r="I14" s="435">
        <v>2014</v>
      </c>
      <c r="J14" s="435">
        <v>2015</v>
      </c>
      <c r="K14" s="447">
        <v>2016</v>
      </c>
      <c r="L14" s="449">
        <v>2017</v>
      </c>
      <c r="M14" s="435">
        <v>2018</v>
      </c>
      <c r="N14" s="435">
        <v>2019</v>
      </c>
      <c r="O14" s="445">
        <v>2020</v>
      </c>
      <c r="P14" s="435">
        <v>2021</v>
      </c>
      <c r="Q14" s="435">
        <v>2022</v>
      </c>
      <c r="R14" s="435">
        <v>2023</v>
      </c>
      <c r="S14" s="433">
        <v>2024</v>
      </c>
      <c r="T14" s="439">
        <v>2025</v>
      </c>
      <c r="U14" s="128" t="s">
        <v>48</v>
      </c>
      <c r="V14" s="437" t="str">
        <f>V3</f>
        <v>jan-mar</v>
      </c>
      <c r="W14" s="438"/>
      <c r="X14" s="431" t="s">
        <v>120</v>
      </c>
      <c r="Y14" s="432"/>
      <c r="AD14" s="101" t="s">
        <v>63</v>
      </c>
      <c r="AE14" s="101"/>
      <c r="AF14" s="105"/>
      <c r="AG14" s="101"/>
      <c r="AH14" s="105"/>
      <c r="AI14" s="105"/>
      <c r="AJ14" s="101"/>
      <c r="AK14" s="101"/>
      <c r="AL14" s="105" t="e">
        <f>#REF!-#REF!</f>
        <v>#REF!</v>
      </c>
      <c r="AM14" s="101"/>
    </row>
    <row r="15" spans="1:39" ht="31.5" customHeight="1" thickBot="1">
      <c r="A15" s="442"/>
      <c r="B15" s="444"/>
      <c r="C15" s="436"/>
      <c r="D15" s="436"/>
      <c r="E15" s="436"/>
      <c r="F15" s="436"/>
      <c r="G15" s="436"/>
      <c r="H15" s="436"/>
      <c r="I15" s="436"/>
      <c r="J15" s="436"/>
      <c r="K15" s="448"/>
      <c r="L15" s="450"/>
      <c r="M15" s="436"/>
      <c r="N15" s="436"/>
      <c r="O15" s="446"/>
      <c r="P15" s="436"/>
      <c r="Q15" s="451"/>
      <c r="R15" s="436"/>
      <c r="S15" s="434"/>
      <c r="T15" s="440"/>
      <c r="U15" s="129" t="str">
        <f>U4</f>
        <v>2007/2024</v>
      </c>
      <c r="V15" s="127">
        <f>V4</f>
        <v>2025</v>
      </c>
      <c r="W15" s="261">
        <f>W4</f>
        <v>2026</v>
      </c>
      <c r="X15" s="297" t="str">
        <f>X4</f>
        <v>abr 2024 a mar 2025</v>
      </c>
      <c r="Y15" s="295" t="str">
        <f>Y4</f>
        <v>abr 2025 a mar 2026</v>
      </c>
      <c r="AD15" s="101" t="s">
        <v>64</v>
      </c>
      <c r="AE15" s="101"/>
      <c r="AF15" s="105"/>
      <c r="AG15" s="101"/>
      <c r="AH15" s="105"/>
      <c r="AI15" s="105"/>
      <c r="AJ15" s="101"/>
      <c r="AK15" s="101"/>
      <c r="AL15" s="105" t="e">
        <f>#REF!-#REF!</f>
        <v>#REF!</v>
      </c>
      <c r="AM15" s="101"/>
    </row>
    <row r="16" spans="1:39" s="101" customFormat="1" ht="3" customHeight="1" thickBot="1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0"/>
      <c r="R16" s="298"/>
      <c r="S16" s="270"/>
      <c r="T16" s="301"/>
      <c r="U16" s="283"/>
      <c r="AD16" s="101" t="s">
        <v>65</v>
      </c>
      <c r="AF16" s="105"/>
      <c r="AH16" s="105"/>
      <c r="AI16" s="105"/>
      <c r="AL16" s="105" t="e">
        <f>#REF!-#REF!</f>
        <v>#REF!</v>
      </c>
    </row>
    <row r="17" spans="1:39" ht="27.75" customHeight="1">
      <c r="A17" s="111" t="s">
        <v>49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1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1">
        <v>418166.49000000005</v>
      </c>
      <c r="R17" s="153">
        <v>404411.64599999983</v>
      </c>
      <c r="S17" s="153">
        <v>406321.50900000008</v>
      </c>
      <c r="T17" s="147">
        <v>404626.96000000008</v>
      </c>
      <c r="U17" s="100"/>
      <c r="V17" s="115">
        <v>96899.611999999994</v>
      </c>
      <c r="W17" s="147">
        <v>89886.865999999965</v>
      </c>
      <c r="X17" s="112">
        <v>408024.38900000008</v>
      </c>
      <c r="Y17" s="147">
        <v>397440.15600000002</v>
      </c>
      <c r="AD17" s="101" t="s">
        <v>66</v>
      </c>
      <c r="AE17" s="101"/>
      <c r="AF17" s="105"/>
      <c r="AG17" s="101"/>
      <c r="AH17" s="105"/>
      <c r="AI17" s="105"/>
      <c r="AJ17" s="101"/>
      <c r="AK17" s="101"/>
      <c r="AL17" s="105" t="e">
        <f>#REF!-#REF!</f>
        <v>#REF!</v>
      </c>
      <c r="AM17" s="101"/>
    </row>
    <row r="18" spans="1:39" ht="27.75" customHeight="1" thickBot="1">
      <c r="A18" s="114" t="s">
        <v>53</v>
      </c>
      <c r="B18" s="272"/>
      <c r="C18" s="273">
        <f t="shared" ref="C18:P18" si="11">(C17-B17)/B17</f>
        <v>-5.4332489679479568E-2</v>
      </c>
      <c r="D18" s="273">
        <f t="shared" si="11"/>
        <v>-7.2127077537654183E-2</v>
      </c>
      <c r="E18" s="273">
        <f t="shared" si="11"/>
        <v>0.12182444539758823</v>
      </c>
      <c r="F18" s="273">
        <f t="shared" si="11"/>
        <v>1.2510259696368252E-2</v>
      </c>
      <c r="G18" s="273">
        <f t="shared" si="11"/>
        <v>3.8557547808706294E-2</v>
      </c>
      <c r="H18" s="273">
        <f t="shared" si="11"/>
        <v>3.7801022123911316E-3</v>
      </c>
      <c r="I18" s="273">
        <f t="shared" si="11"/>
        <v>-1.5821591729182263E-3</v>
      </c>
      <c r="J18" s="273">
        <f t="shared" si="11"/>
        <v>3.6697642720653331E-2</v>
      </c>
      <c r="K18" s="284">
        <f t="shared" si="11"/>
        <v>2.2227281971553901E-2</v>
      </c>
      <c r="L18" s="274">
        <f t="shared" si="11"/>
        <v>2.5737437820711511E-2</v>
      </c>
      <c r="M18" s="273">
        <f t="shared" si="11"/>
        <v>2.6759932780496109E-2</v>
      </c>
      <c r="N18" s="273">
        <f t="shared" si="11"/>
        <v>1.6024959109884815E-3</v>
      </c>
      <c r="O18" s="273">
        <f t="shared" si="11"/>
        <v>-0.13403340389423476</v>
      </c>
      <c r="P18" s="273">
        <f t="shared" si="11"/>
        <v>8.6341308222622926E-2</v>
      </c>
      <c r="Q18" s="273">
        <f t="shared" ref="Q18" si="12">(Q17-P17)/P17</f>
        <v>-2.2903938914143312E-2</v>
      </c>
      <c r="R18" s="273">
        <f t="shared" ref="R18" si="13">(R17-Q17)/Q17</f>
        <v>-3.2893223940541512E-2</v>
      </c>
      <c r="S18" s="277">
        <f t="shared" ref="S18:T18" si="14">(S17-R17)/R17</f>
        <v>4.7225717134769304E-3</v>
      </c>
      <c r="T18" s="278">
        <f t="shared" si="14"/>
        <v>-4.1704634445034975E-3</v>
      </c>
      <c r="V18" s="118"/>
      <c r="W18" s="275">
        <f>(W17-V17)/V17</f>
        <v>-7.2371249536066551E-2</v>
      </c>
      <c r="Y18" s="275">
        <f>(Y17-X17)/X17</f>
        <v>-2.5940196922885565E-2</v>
      </c>
      <c r="AD18" s="101" t="s">
        <v>67</v>
      </c>
      <c r="AE18" s="101"/>
      <c r="AF18" s="105"/>
      <c r="AG18" s="101"/>
      <c r="AH18" s="105"/>
      <c r="AI18" s="105"/>
      <c r="AJ18" s="101"/>
      <c r="AK18" s="101"/>
      <c r="AL18" s="105" t="e">
        <f>#REF!-#REF!</f>
        <v>#REF!</v>
      </c>
      <c r="AM18" s="101"/>
    </row>
    <row r="19" spans="1:39" ht="27.75" customHeight="1">
      <c r="A19" s="111" t="s">
        <v>54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1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1">
        <v>202578.51499999996</v>
      </c>
      <c r="R19" s="153">
        <v>194885.81700000001</v>
      </c>
      <c r="S19" s="153">
        <v>150247.61100000003</v>
      </c>
      <c r="T19" s="147">
        <v>160777.87</v>
      </c>
      <c r="U19" s="100"/>
      <c r="V19" s="115">
        <v>34752.26400000001</v>
      </c>
      <c r="W19" s="147">
        <v>40696.5</v>
      </c>
      <c r="X19" s="112">
        <v>151806.51300000001</v>
      </c>
      <c r="Y19" s="147">
        <v>165525.78400000001</v>
      </c>
      <c r="AD19" s="101" t="s">
        <v>68</v>
      </c>
      <c r="AE19" s="101"/>
      <c r="AF19" s="105"/>
      <c r="AG19" s="101"/>
      <c r="AH19" s="105"/>
      <c r="AI19" s="105"/>
      <c r="AJ19" s="101"/>
      <c r="AK19" s="101"/>
      <c r="AL19" s="105" t="e">
        <f>#REF!-#REF!</f>
        <v>#REF!</v>
      </c>
      <c r="AM19" s="101"/>
    </row>
    <row r="20" spans="1:39" ht="27.75" customHeight="1" thickBot="1">
      <c r="A20" s="113" t="s">
        <v>53</v>
      </c>
      <c r="B20" s="116"/>
      <c r="C20" s="276">
        <f t="shared" ref="C20:Q20" si="15">(C19-B19)/B19</f>
        <v>0.27026566048919176</v>
      </c>
      <c r="D20" s="276">
        <f t="shared" si="15"/>
        <v>-2.4010145087149853E-2</v>
      </c>
      <c r="E20" s="276">
        <f t="shared" si="15"/>
        <v>0.14006023199087436</v>
      </c>
      <c r="F20" s="276">
        <f t="shared" si="15"/>
        <v>-8.8603238264779852E-2</v>
      </c>
      <c r="G20" s="276">
        <f t="shared" si="15"/>
        <v>5.702380925842114E-2</v>
      </c>
      <c r="H20" s="276">
        <f t="shared" si="15"/>
        <v>0.42203841205856046</v>
      </c>
      <c r="I20" s="276">
        <f t="shared" si="15"/>
        <v>2.2864466924753087E-2</v>
      </c>
      <c r="J20" s="276">
        <f t="shared" si="15"/>
        <v>-6.9050989193828793E-2</v>
      </c>
      <c r="K20" s="285">
        <f t="shared" si="15"/>
        <v>-5.6265682741884385E-2</v>
      </c>
      <c r="L20" s="277">
        <f t="shared" si="15"/>
        <v>0.24855590020796675</v>
      </c>
      <c r="M20" s="276">
        <f t="shared" si="15"/>
        <v>0.12649303974249151</v>
      </c>
      <c r="N20" s="276">
        <f t="shared" si="15"/>
        <v>9.3478917261994809E-2</v>
      </c>
      <c r="O20" s="276">
        <f t="shared" si="15"/>
        <v>-2.0256048630349952E-2</v>
      </c>
      <c r="P20" s="276">
        <f t="shared" si="15"/>
        <v>6.002496321448187E-3</v>
      </c>
      <c r="Q20" s="276">
        <f t="shared" si="15"/>
        <v>0.22527490908611841</v>
      </c>
      <c r="R20" s="276">
        <f t="shared" ref="R20" si="16">(R19-Q19)/Q19</f>
        <v>-3.7973908536154226E-2</v>
      </c>
      <c r="S20" s="276">
        <f>(S19-R19)/R19</f>
        <v>-0.22904799685859117</v>
      </c>
      <c r="T20" s="278">
        <f>(T19-S19)/S19</f>
        <v>7.0086032848801563E-2</v>
      </c>
      <c r="U20" s="10"/>
      <c r="V20" s="116"/>
      <c r="W20" s="278">
        <f>(W19-V19)/V19</f>
        <v>0.17104600724718216</v>
      </c>
      <c r="X20" s="296"/>
      <c r="Y20" s="278">
        <f>(Y19-X19)/X19</f>
        <v>9.0373401831580227E-2</v>
      </c>
    </row>
    <row r="21" spans="1:39" ht="27.75" customHeight="1">
      <c r="A21" s="8" t="s">
        <v>57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79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T21" si="19">R17-R19</f>
        <v>209525.82899999982</v>
      </c>
      <c r="S21" s="154">
        <f t="shared" si="19"/>
        <v>256073.89800000004</v>
      </c>
      <c r="T21" s="140">
        <f t="shared" si="19"/>
        <v>243849.09000000008</v>
      </c>
      <c r="V21" s="117">
        <f>V17-V19</f>
        <v>62147.347999999984</v>
      </c>
      <c r="W21" s="140">
        <f>W17-W19</f>
        <v>49190.365999999965</v>
      </c>
      <c r="X21" s="119">
        <f>X17-X19</f>
        <v>256217.87600000008</v>
      </c>
      <c r="Y21" s="140">
        <f>Y17-Y19</f>
        <v>231914.372</v>
      </c>
    </row>
    <row r="22" spans="1:39" ht="27.75" customHeight="1" thickBot="1">
      <c r="A22" s="113" t="s">
        <v>53</v>
      </c>
      <c r="B22" s="116"/>
      <c r="C22" s="276">
        <f t="shared" ref="C22:Q22" si="20">(C21-B21)/B21</f>
        <v>-0.11605990664243518</v>
      </c>
      <c r="D22" s="276">
        <f t="shared" si="20"/>
        <v>-8.5276349890891168E-2</v>
      </c>
      <c r="E22" s="276">
        <f t="shared" si="20"/>
        <v>0.1165072369632576</v>
      </c>
      <c r="F22" s="276">
        <f t="shared" si="20"/>
        <v>4.261497835533698E-2</v>
      </c>
      <c r="G22" s="276">
        <f t="shared" si="20"/>
        <v>3.3751501627664215E-2</v>
      </c>
      <c r="H22" s="276">
        <f t="shared" si="20"/>
        <v>-0.10752681486702027</v>
      </c>
      <c r="I22" s="276">
        <f t="shared" si="20"/>
        <v>-1.1948193852351347E-2</v>
      </c>
      <c r="J22" s="276">
        <f t="shared" si="20"/>
        <v>8.3117827023432511E-2</v>
      </c>
      <c r="K22" s="285">
        <f t="shared" si="20"/>
        <v>5.1842369912734339E-2</v>
      </c>
      <c r="L22" s="277">
        <f t="shared" si="20"/>
        <v>-4.9690555415814887E-2</v>
      </c>
      <c r="M22" s="276">
        <f t="shared" si="20"/>
        <v>-1.7597221367526766E-2</v>
      </c>
      <c r="N22" s="276">
        <f t="shared" si="20"/>
        <v>-4.5253732451977856E-2</v>
      </c>
      <c r="O22" s="276">
        <f t="shared" si="20"/>
        <v>-0.20049052687338559</v>
      </c>
      <c r="P22" s="276">
        <f t="shared" si="20"/>
        <v>0.14384557676441376</v>
      </c>
      <c r="Q22" s="276">
        <f t="shared" si="20"/>
        <v>-0.17913633891406378</v>
      </c>
      <c r="R22" s="276">
        <f t="shared" ref="R22" si="21">(R21-Q21)/Q21</f>
        <v>-2.8119128629508522E-2</v>
      </c>
      <c r="S22" s="276">
        <f t="shared" ref="S22:T22" si="22">(S21-R21)/R21</f>
        <v>0.22215909714883056</v>
      </c>
      <c r="T22" s="278">
        <f t="shared" si="22"/>
        <v>-4.7739375607895651E-2</v>
      </c>
      <c r="U22" s="10"/>
      <c r="V22" s="116"/>
      <c r="W22" s="278">
        <f>(W21-V21)/V21</f>
        <v>-0.20848809188125006</v>
      </c>
      <c r="X22" s="296"/>
      <c r="Y22" s="278">
        <f>(Y21-X21)/X21</f>
        <v>-9.4854833626050614E-2</v>
      </c>
    </row>
    <row r="23" spans="1:39" ht="27.75" hidden="1" customHeight="1" thickBot="1">
      <c r="A23" s="106" t="s">
        <v>60</v>
      </c>
      <c r="B23" s="280">
        <f>(B17/B19)</f>
        <v>6.2585733558796406</v>
      </c>
      <c r="C23" s="281">
        <f>(C17/C19)</f>
        <v>4.6592847997904316</v>
      </c>
      <c r="D23" s="281">
        <f>(D17/D19)</f>
        <v>4.4295790391714371</v>
      </c>
      <c r="E23" s="281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  <c r="V23" s="103">
        <f>(V17/V19)</f>
        <v>2.788296382647184</v>
      </c>
      <c r="W23" s="282">
        <f>(W17/W19)</f>
        <v>2.2087124445591138</v>
      </c>
      <c r="X23" s="103">
        <f>X17/X19</f>
        <v>2.6877923808183386</v>
      </c>
      <c r="Y23" s="282">
        <f>Y17/Y19</f>
        <v>2.4010770189132589</v>
      </c>
    </row>
    <row r="24" spans="1:39" ht="30" customHeight="1" thickBot="1"/>
    <row r="25" spans="1:39" ht="22.5" customHeight="1">
      <c r="A25" s="441" t="s">
        <v>15</v>
      </c>
      <c r="B25" s="443">
        <v>2007</v>
      </c>
      <c r="C25" s="435">
        <v>2008</v>
      </c>
      <c r="D25" s="435">
        <v>2009</v>
      </c>
      <c r="E25" s="435">
        <v>2010</v>
      </c>
      <c r="F25" s="435">
        <v>2011</v>
      </c>
      <c r="G25" s="435">
        <v>2012</v>
      </c>
      <c r="H25" s="435">
        <v>2013</v>
      </c>
      <c r="I25" s="435">
        <v>2014</v>
      </c>
      <c r="J25" s="435">
        <v>2015</v>
      </c>
      <c r="K25" s="447">
        <v>2016</v>
      </c>
      <c r="L25" s="449">
        <v>2017</v>
      </c>
      <c r="M25" s="435">
        <v>2018</v>
      </c>
      <c r="N25" s="435">
        <v>2019</v>
      </c>
      <c r="O25" s="445">
        <v>2020</v>
      </c>
      <c r="P25" s="445">
        <v>2021</v>
      </c>
      <c r="Q25" s="435">
        <v>2022</v>
      </c>
      <c r="R25" s="435">
        <v>2023</v>
      </c>
      <c r="S25" s="433">
        <v>2024</v>
      </c>
      <c r="T25" s="439">
        <v>2025</v>
      </c>
      <c r="U25" s="128" t="s">
        <v>48</v>
      </c>
      <c r="V25" s="437" t="str">
        <f>V14</f>
        <v>jan-mar</v>
      </c>
      <c r="W25" s="438"/>
      <c r="X25" s="431" t="s">
        <v>120</v>
      </c>
      <c r="Y25" s="432"/>
    </row>
    <row r="26" spans="1:39" ht="31.5" customHeight="1" thickBot="1">
      <c r="A26" s="442"/>
      <c r="B26" s="444"/>
      <c r="C26" s="436"/>
      <c r="D26" s="436"/>
      <c r="E26" s="436"/>
      <c r="F26" s="436"/>
      <c r="G26" s="436"/>
      <c r="H26" s="436"/>
      <c r="I26" s="436"/>
      <c r="J26" s="436"/>
      <c r="K26" s="448"/>
      <c r="L26" s="450"/>
      <c r="M26" s="436"/>
      <c r="N26" s="436"/>
      <c r="O26" s="446"/>
      <c r="P26" s="446"/>
      <c r="Q26" s="436"/>
      <c r="R26" s="436"/>
      <c r="S26" s="434"/>
      <c r="T26" s="440"/>
      <c r="U26" s="129" t="str">
        <f>U4</f>
        <v>2007/2024</v>
      </c>
      <c r="V26" s="127">
        <f>V4</f>
        <v>2025</v>
      </c>
      <c r="W26" s="261">
        <f>W4</f>
        <v>2026</v>
      </c>
      <c r="X26" s="297" t="str">
        <f>X4</f>
        <v>abr 2024 a mar 2025</v>
      </c>
      <c r="Y26" s="295" t="str">
        <f>Y4</f>
        <v>abr 2025 a mar 2026</v>
      </c>
    </row>
    <row r="27" spans="1:39" s="101" customFormat="1" ht="3" customHeight="1" thickBot="1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0"/>
      <c r="P27" s="270"/>
      <c r="R27" s="298"/>
      <c r="S27" s="270"/>
      <c r="T27" s="301"/>
      <c r="U27" s="283"/>
    </row>
    <row r="28" spans="1:39" ht="27.75" customHeight="1">
      <c r="A28" s="111" t="s">
        <v>49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1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53">
        <v>557691.90200000012</v>
      </c>
      <c r="T28" s="147">
        <v>549704.55499999993</v>
      </c>
      <c r="U28" s="100"/>
      <c r="V28" s="115">
        <v>120174.49599999996</v>
      </c>
      <c r="W28" s="147">
        <v>114170.12099999998</v>
      </c>
      <c r="X28" s="112">
        <v>555989.11599999981</v>
      </c>
      <c r="Y28" s="147">
        <v>544232.51599999995</v>
      </c>
    </row>
    <row r="29" spans="1:39" ht="27.75" customHeight="1" thickBot="1">
      <c r="A29" s="114" t="s">
        <v>53</v>
      </c>
      <c r="B29" s="272"/>
      <c r="C29" s="273">
        <f t="shared" ref="C29:Q29" si="23">(C28-B28)/B28</f>
        <v>6.3491251811589565E-3</v>
      </c>
      <c r="D29" s="273">
        <f t="shared" si="23"/>
        <v>-2.5351041341628616E-2</v>
      </c>
      <c r="E29" s="273">
        <f t="shared" si="23"/>
        <v>0.14232124040801208</v>
      </c>
      <c r="F29" s="273">
        <f t="shared" si="23"/>
        <v>0.16522017339726491</v>
      </c>
      <c r="G29" s="273">
        <f t="shared" si="23"/>
        <v>0.11849348127885141</v>
      </c>
      <c r="H29" s="273">
        <f t="shared" si="23"/>
        <v>5.296421056115299E-2</v>
      </c>
      <c r="I29" s="273">
        <f t="shared" si="23"/>
        <v>1.9591998746035993E-2</v>
      </c>
      <c r="J29" s="273">
        <f t="shared" si="23"/>
        <v>-1.7803184510057374E-2</v>
      </c>
      <c r="K29" s="284">
        <f t="shared" si="23"/>
        <v>-6.6755691727534677E-2</v>
      </c>
      <c r="L29" s="274">
        <f t="shared" si="23"/>
        <v>0.14679340175955716</v>
      </c>
      <c r="M29" s="273">
        <f t="shared" si="23"/>
        <v>3.1169571012153018E-2</v>
      </c>
      <c r="N29" s="273">
        <f t="shared" si="23"/>
        <v>5.2964042161944717E-2</v>
      </c>
      <c r="O29" s="273">
        <f t="shared" si="23"/>
        <v>0.26823197519276548</v>
      </c>
      <c r="P29" s="273">
        <f t="shared" si="23"/>
        <v>7.7338249378292354E-2</v>
      </c>
      <c r="Q29" s="273">
        <f t="shared" si="23"/>
        <v>4.5810259040420201E-2</v>
      </c>
      <c r="R29" s="273">
        <f>(R28-Q28)/Q28</f>
        <v>-1.1062740827379666E-3</v>
      </c>
      <c r="S29" s="277">
        <f t="shared" ref="S29:T29" si="24">(S28-R28)/R28</f>
        <v>7.2029527685765815E-2</v>
      </c>
      <c r="T29" s="278">
        <f t="shared" si="24"/>
        <v>-1.4322149866899416E-2</v>
      </c>
      <c r="V29" s="118"/>
      <c r="W29" s="275">
        <f>(W28-V28)/V28</f>
        <v>-4.9963804300040278E-2</v>
      </c>
      <c r="Y29" s="275">
        <f>(Y28-X28)/X28</f>
        <v>-2.1145377960959697E-2</v>
      </c>
    </row>
    <row r="30" spans="1:39" ht="27.75" customHeight="1">
      <c r="A30" s="111" t="s">
        <v>54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1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53">
        <v>3334.4049999999993</v>
      </c>
      <c r="T30" s="147">
        <v>2539.8220000000001</v>
      </c>
      <c r="U30" s="100"/>
      <c r="V30" s="115">
        <v>655.61799999999994</v>
      </c>
      <c r="W30" s="147">
        <v>948.4190000000001</v>
      </c>
      <c r="X30" s="112">
        <v>3352.2199999999993</v>
      </c>
      <c r="Y30" s="147">
        <v>2833.1909999999998</v>
      </c>
    </row>
    <row r="31" spans="1:39" ht="27.75" customHeight="1" thickBot="1">
      <c r="A31" s="113" t="s">
        <v>53</v>
      </c>
      <c r="B31" s="116"/>
      <c r="C31" s="276">
        <f t="shared" ref="C31:Q31" si="25">(C30-B30)/B30</f>
        <v>0.28740195099069604</v>
      </c>
      <c r="D31" s="276">
        <f t="shared" si="25"/>
        <v>0.87424480625071677</v>
      </c>
      <c r="E31" s="276">
        <f t="shared" si="25"/>
        <v>-0.35240240164564085</v>
      </c>
      <c r="F31" s="276">
        <f t="shared" si="25"/>
        <v>0.30120319844880566</v>
      </c>
      <c r="G31" s="276">
        <f t="shared" si="25"/>
        <v>-0.12612648022085726</v>
      </c>
      <c r="H31" s="276">
        <f t="shared" si="25"/>
        <v>7.1660651760911652E-3</v>
      </c>
      <c r="I31" s="276">
        <f t="shared" si="25"/>
        <v>-1.9460888913914301E-2</v>
      </c>
      <c r="J31" s="276">
        <f t="shared" si="25"/>
        <v>0.17146393140729888</v>
      </c>
      <c r="K31" s="285">
        <f t="shared" si="25"/>
        <v>-5.2106064729437615E-2</v>
      </c>
      <c r="L31" s="277">
        <f t="shared" si="25"/>
        <v>-8.4124648923364909E-2</v>
      </c>
      <c r="M31" s="276">
        <f t="shared" si="25"/>
        <v>0.28764018691588777</v>
      </c>
      <c r="N31" s="276">
        <f t="shared" si="25"/>
        <v>0.10676256403742751</v>
      </c>
      <c r="O31" s="276">
        <f t="shared" si="25"/>
        <v>0.30345145589616501</v>
      </c>
      <c r="P31" s="276">
        <f t="shared" si="25"/>
        <v>0.25973041103931305</v>
      </c>
      <c r="Q31" s="276">
        <f t="shared" si="25"/>
        <v>0.15038655327936848</v>
      </c>
      <c r="R31" s="276">
        <f t="shared" ref="R31" si="26">(R30-Q30)/Q30</f>
        <v>-2.5093665466012785E-2</v>
      </c>
      <c r="S31" s="276">
        <f t="shared" ref="S31:T31" si="27">(S30-R30)/R30</f>
        <v>0.23690171127231785</v>
      </c>
      <c r="T31" s="278">
        <f t="shared" si="27"/>
        <v>-0.23829828710069692</v>
      </c>
      <c r="U31" s="10"/>
      <c r="V31" s="116"/>
      <c r="W31" s="278">
        <f>(W30-V30)/V30</f>
        <v>0.44660305238721359</v>
      </c>
      <c r="X31" s="296"/>
      <c r="Y31" s="278">
        <f>(Y30-X30)/X30</f>
        <v>-0.1548314251451276</v>
      </c>
    </row>
    <row r="32" spans="1:39" ht="27.75" customHeight="1">
      <c r="A32" s="8" t="s">
        <v>57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79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T32" si="30">(R28-R30)</f>
        <v>517524.88199999993</v>
      </c>
      <c r="S32" s="154">
        <f t="shared" si="30"/>
        <v>554357.49700000009</v>
      </c>
      <c r="T32" s="140">
        <f t="shared" si="30"/>
        <v>547164.73299999989</v>
      </c>
      <c r="V32" s="117">
        <f>V28-V30</f>
        <v>119518.87799999995</v>
      </c>
      <c r="W32" s="140">
        <f>W28-W30</f>
        <v>113221.70199999999</v>
      </c>
      <c r="X32" s="119">
        <f>X28-X30</f>
        <v>552636.89599999983</v>
      </c>
      <c r="Y32" s="140">
        <f>Y28-Y30</f>
        <v>541399.32499999995</v>
      </c>
    </row>
    <row r="33" spans="1:25" ht="27.75" customHeight="1" thickBot="1">
      <c r="A33" s="113" t="s">
        <v>53</v>
      </c>
      <c r="B33" s="116"/>
      <c r="C33" s="276">
        <f t="shared" ref="C33:P33" si="31">(C32-B32)/B32</f>
        <v>5.5526611102788507E-3</v>
      </c>
      <c r="D33" s="276">
        <f t="shared" si="31"/>
        <v>-2.8614927619427914E-2</v>
      </c>
      <c r="E33" s="276">
        <f t="shared" si="31"/>
        <v>0.14578450068944299</v>
      </c>
      <c r="F33" s="276">
        <f t="shared" si="31"/>
        <v>0.16468213973091064</v>
      </c>
      <c r="G33" s="276">
        <f t="shared" si="31"/>
        <v>0.11957480157177182</v>
      </c>
      <c r="H33" s="276">
        <f t="shared" si="31"/>
        <v>5.3122228290059179E-2</v>
      </c>
      <c r="I33" s="276">
        <f t="shared" si="31"/>
        <v>1.972086327223908E-2</v>
      </c>
      <c r="J33" s="276">
        <f t="shared" si="31"/>
        <v>-1.840372045864307E-2</v>
      </c>
      <c r="K33" s="285">
        <f t="shared" si="31"/>
        <v>-6.6811165337708145E-2</v>
      </c>
      <c r="L33" s="277">
        <f t="shared" si="31"/>
        <v>0.14768159600819714</v>
      </c>
      <c r="M33" s="276">
        <f t="shared" si="31"/>
        <v>3.038233918806384E-2</v>
      </c>
      <c r="N33" s="276">
        <f t="shared" si="31"/>
        <v>5.2757679326149283E-2</v>
      </c>
      <c r="O33" s="276">
        <f t="shared" si="31"/>
        <v>0.26808994844751732</v>
      </c>
      <c r="P33" s="276">
        <f t="shared" si="31"/>
        <v>7.6582220894047232E-2</v>
      </c>
      <c r="Q33" s="276">
        <f t="shared" ref="Q33" si="32">(Q32-P32)/P32</f>
        <v>4.5303039885306998E-2</v>
      </c>
      <c r="R33" s="276">
        <f t="shared" ref="R33" si="33">(R32-Q32)/Q32</f>
        <v>-9.782336884998188E-4</v>
      </c>
      <c r="S33" s="276">
        <f t="shared" ref="S33:T33" si="34">(S32-R32)/R32</f>
        <v>7.1170713295288804E-2</v>
      </c>
      <c r="T33" s="278">
        <f t="shared" si="34"/>
        <v>-1.2974955762166229E-2</v>
      </c>
      <c r="U33" s="10"/>
      <c r="V33" s="116"/>
      <c r="W33" s="278">
        <f>(W32-V32)/V32</f>
        <v>-5.2687710137305388E-2</v>
      </c>
      <c r="X33" s="296"/>
      <c r="Y33" s="278">
        <f>(Y32-X32)/X32</f>
        <v>-2.0334456641128578E-2</v>
      </c>
    </row>
    <row r="34" spans="1:25" ht="27.75" hidden="1" customHeight="1" thickBot="1">
      <c r="A34" s="106" t="s">
        <v>60</v>
      </c>
      <c r="B34" s="280">
        <f>(B28/B30)</f>
        <v>353.87571164253228</v>
      </c>
      <c r="C34" s="281">
        <f>(C28/C30)</f>
        <v>276.62107592758815</v>
      </c>
      <c r="D34" s="281">
        <f>(D28/D30)</f>
        <v>143.84910802293385</v>
      </c>
      <c r="E34" s="281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4"/>
      <c r="V34" s="103">
        <f>(V28/V30)</f>
        <v>183.29956773609018</v>
      </c>
      <c r="W34" s="282">
        <f>(W28/W30)</f>
        <v>120.37941142047974</v>
      </c>
    </row>
    <row r="36" spans="1:25">
      <c r="A36" s="3" t="s">
        <v>69</v>
      </c>
    </row>
  </sheetData>
  <mergeCells count="66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V3:W3"/>
    <mergeCell ref="A14:A15"/>
    <mergeCell ref="B14:B15"/>
    <mergeCell ref="C14:C15"/>
    <mergeCell ref="D14:D15"/>
    <mergeCell ref="E14:E15"/>
    <mergeCell ref="V14:W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X3:Y3"/>
    <mergeCell ref="X14:Y14"/>
    <mergeCell ref="X25:Y25"/>
    <mergeCell ref="R3:R4"/>
    <mergeCell ref="R14:R15"/>
    <mergeCell ref="R25:R26"/>
    <mergeCell ref="V25:W25"/>
    <mergeCell ref="S3:S4"/>
    <mergeCell ref="S14:S15"/>
    <mergeCell ref="S25:S26"/>
    <mergeCell ref="T3:T4"/>
    <mergeCell ref="T14:T15"/>
    <mergeCell ref="T25:T26"/>
  </mergeCells>
  <conditionalFormatting sqref="B12:T12">
    <cfRule type="cellIs" dxfId="15" priority="97" operator="lessThan">
      <formula>0</formula>
    </cfRule>
    <cfRule type="cellIs" dxfId="14" priority="96" operator="greaterThan">
      <formula>0</formula>
    </cfRule>
  </conditionalFormatting>
  <conditionalFormatting sqref="B23:T23">
    <cfRule type="cellIs" dxfId="13" priority="92" operator="greaterThan">
      <formula>0</formula>
    </cfRule>
    <cfRule type="cellIs" dxfId="12" priority="93" operator="lessThan">
      <formula>0</formula>
    </cfRule>
  </conditionalFormatting>
  <conditionalFormatting sqref="B34:T34">
    <cfRule type="cellIs" dxfId="11" priority="89" operator="lessThan">
      <formula>0</formula>
    </cfRule>
    <cfRule type="cellIs" dxfId="10" priority="88" operator="greaterThan">
      <formula>0</formula>
    </cfRule>
  </conditionalFormatting>
  <conditionalFormatting sqref="V34:W34">
    <cfRule type="cellIs" dxfId="9" priority="90" operator="greaterThan">
      <formula>0</formula>
    </cfRule>
    <cfRule type="cellIs" dxfId="8" priority="91" operator="lessThan">
      <formula>0</formula>
    </cfRule>
  </conditionalFormatting>
  <conditionalFormatting sqref="V12:Y12">
    <cfRule type="cellIs" dxfId="7" priority="31" operator="lessThan">
      <formula>0</formula>
    </cfRule>
    <cfRule type="cellIs" dxfId="6" priority="30" operator="greaterThan">
      <formula>0</formula>
    </cfRule>
  </conditionalFormatting>
  <conditionalFormatting sqref="V23:Y23">
    <cfRule type="cellIs" dxfId="5" priority="29" operator="lessThan">
      <formula>0</formula>
    </cfRule>
    <cfRule type="cellIs" dxfId="4" priority="28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7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85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84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83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81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80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9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7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6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75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74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73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6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55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54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53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52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51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50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9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8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44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43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42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7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6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45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41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40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9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9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N7:T7</xm:sqref>
        </x14:conditionalFormatting>
        <x14:conditionalFormatting xmlns:xm="http://schemas.microsoft.com/office/excel/2006/main">
          <x14:cfRule type="iconSet" priority="58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N9:T9</xm:sqref>
        </x14:conditionalFormatting>
        <x14:conditionalFormatting xmlns:xm="http://schemas.microsoft.com/office/excel/2006/main">
          <x14:cfRule type="iconSet" priority="57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N11:T11</xm:sqref>
        </x14:conditionalFormatting>
        <x14:conditionalFormatting xmlns:xm="http://schemas.microsoft.com/office/excel/2006/main">
          <x14:cfRule type="iconSet" priority="18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17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16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15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14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3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6" id="{82980DA5-9A1E-4076-94B8-D7FCDF39BF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S18:T18</xm:sqref>
        </x14:conditionalFormatting>
        <x14:conditionalFormatting xmlns:xm="http://schemas.microsoft.com/office/excel/2006/main">
          <x14:cfRule type="iconSet" priority="5" id="{A457FDE7-D4BE-4CEA-A7F0-82F59CDB23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S20:T20</xm:sqref>
        </x14:conditionalFormatting>
        <x14:conditionalFormatting xmlns:xm="http://schemas.microsoft.com/office/excel/2006/main">
          <x14:cfRule type="iconSet" priority="4" id="{9132DB8C-B377-4CC2-B846-488F82681D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S22:T22</xm:sqref>
        </x14:conditionalFormatting>
        <x14:conditionalFormatting xmlns:xm="http://schemas.microsoft.com/office/excel/2006/main">
          <x14:cfRule type="iconSet" priority="3" id="{39E931B0-4103-4878-8E5D-FCD7FEFA1A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S29:T29</xm:sqref>
        </x14:conditionalFormatting>
        <x14:conditionalFormatting xmlns:xm="http://schemas.microsoft.com/office/excel/2006/main">
          <x14:cfRule type="iconSet" priority="2" id="{1734BBBB-8287-4369-80C6-9BE2D7082C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S31:T31</xm:sqref>
        </x14:conditionalFormatting>
        <x14:conditionalFormatting xmlns:xm="http://schemas.microsoft.com/office/excel/2006/main">
          <x14:cfRule type="iconSet" priority="1" id="{B4828EFC-BED2-4838-999D-D5F3D72FDD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S33:T33</xm:sqref>
        </x14:conditionalFormatting>
        <x14:conditionalFormatting xmlns:xm="http://schemas.microsoft.com/office/excel/2006/main">
          <x14:cfRule type="iconSet" priority="86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00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</xm:sqref>
        </x14:conditionalFormatting>
        <x14:conditionalFormatting xmlns:xm="http://schemas.microsoft.com/office/excel/2006/main">
          <x14:cfRule type="iconSet" priority="101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</xm:sqref>
        </x14:conditionalFormatting>
        <x14:conditionalFormatting xmlns:xm="http://schemas.microsoft.com/office/excel/2006/main">
          <x14:cfRule type="iconSet" priority="82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2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</xm:sqref>
        </x14:conditionalFormatting>
        <x14:conditionalFormatting xmlns:xm="http://schemas.microsoft.com/office/excel/2006/main">
          <x14:cfRule type="iconSet" priority="103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</xm:sqref>
        </x14:conditionalFormatting>
        <x14:conditionalFormatting xmlns:xm="http://schemas.microsoft.com/office/excel/2006/main">
          <x14:cfRule type="iconSet" priority="78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  <x14:conditionalFormatting xmlns:xm="http://schemas.microsoft.com/office/excel/2006/main">
          <x14:cfRule type="iconSet" priority="104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</xm:sqref>
        </x14:conditionalFormatting>
        <x14:conditionalFormatting xmlns:xm="http://schemas.microsoft.com/office/excel/2006/main">
          <x14:cfRule type="iconSet" priority="105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</xm:sqref>
        </x14:conditionalFormatting>
        <x14:conditionalFormatting xmlns:xm="http://schemas.microsoft.com/office/excel/2006/main">
          <x14:cfRule type="iconSet" priority="19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X9:Y9</xm:sqref>
        </x14:conditionalFormatting>
        <x14:conditionalFormatting xmlns:xm="http://schemas.microsoft.com/office/excel/2006/main">
          <x14:cfRule type="iconSet" priority="26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X11:Y11</xm:sqref>
        </x14:conditionalFormatting>
        <x14:conditionalFormatting xmlns:xm="http://schemas.microsoft.com/office/excel/2006/main">
          <x14:cfRule type="iconSet" priority="24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X20:Y20</xm:sqref>
        </x14:conditionalFormatting>
        <x14:conditionalFormatting xmlns:xm="http://schemas.microsoft.com/office/excel/2006/main">
          <x14:cfRule type="iconSet" priority="23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X22:Y22</xm:sqref>
        </x14:conditionalFormatting>
        <x14:conditionalFormatting xmlns:xm="http://schemas.microsoft.com/office/excel/2006/main">
          <x14:cfRule type="iconSet" priority="21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X31:Y31</xm:sqref>
        </x14:conditionalFormatting>
        <x14:conditionalFormatting xmlns:xm="http://schemas.microsoft.com/office/excel/2006/main">
          <x14:cfRule type="iconSet" priority="20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X33:Y33</xm:sqref>
        </x14:conditionalFormatting>
        <x14:conditionalFormatting xmlns:xm="http://schemas.microsoft.com/office/excel/2006/main">
          <x14:cfRule type="iconSet" priority="27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</xm:sqref>
        </x14:conditionalFormatting>
        <x14:conditionalFormatting xmlns:xm="http://schemas.microsoft.com/office/excel/2006/main">
          <x14:cfRule type="iconSet" priority="25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Y18</xm:sqref>
        </x14:conditionalFormatting>
        <x14:conditionalFormatting xmlns:xm="http://schemas.microsoft.com/office/excel/2006/main">
          <x14:cfRule type="iconSet" priority="22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I68"/>
  <sheetViews>
    <sheetView showGridLines="0" topLeftCell="A47" zoomScaleNormal="100" workbookViewId="0">
      <selection activeCell="R65" sqref="R65"/>
    </sheetView>
  </sheetViews>
  <sheetFormatPr defaultRowHeight="15"/>
  <cols>
    <col min="1" max="1" width="18.7109375" customWidth="1"/>
    <col min="19" max="19" width="9.85546875" customWidth="1"/>
    <col min="20" max="20" width="1.7109375" customWidth="1"/>
    <col min="21" max="21" width="18.7109375" hidden="1" customWidth="1"/>
    <col min="39" max="39" width="10.140625" customWidth="1"/>
    <col min="40" max="40" width="1.7109375" customWidth="1"/>
    <col min="58" max="58" width="9.85546875" customWidth="1"/>
    <col min="61" max="61" width="9.140625" style="101"/>
  </cols>
  <sheetData>
    <row r="1" spans="1:61" ht="15.75">
      <c r="A1" s="4" t="s">
        <v>97</v>
      </c>
    </row>
    <row r="3" spans="1:61" ht="15.75" thickBot="1">
      <c r="N3" s="119"/>
      <c r="O3" s="119"/>
      <c r="P3" s="119"/>
      <c r="Q3" s="119"/>
      <c r="S3" s="107" t="s">
        <v>1</v>
      </c>
      <c r="AM3" s="286">
        <v>1000</v>
      </c>
      <c r="BF3" s="286" t="s">
        <v>46</v>
      </c>
    </row>
    <row r="4" spans="1:61" ht="20.100000000000001" customHeight="1">
      <c r="A4" s="457" t="s">
        <v>3</v>
      </c>
      <c r="B4" s="459" t="s">
        <v>71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62" t="s">
        <v>153</v>
      </c>
      <c r="U4" s="460" t="s">
        <v>3</v>
      </c>
      <c r="V4" s="452" t="s">
        <v>71</v>
      </c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4"/>
      <c r="AM4" s="455" t="s">
        <v>153</v>
      </c>
      <c r="AO4" s="452" t="s">
        <v>71</v>
      </c>
      <c r="AP4" s="453"/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4"/>
      <c r="BF4" s="455" t="s">
        <v>153</v>
      </c>
    </row>
    <row r="5" spans="1:61" ht="20.100000000000001" customHeight="1" thickBot="1">
      <c r="A5" s="45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5">
        <v>2026</v>
      </c>
      <c r="S5" s="463"/>
      <c r="U5" s="461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56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76">
        <v>2018</v>
      </c>
      <c r="AX5" s="135">
        <v>2019</v>
      </c>
      <c r="AY5" s="135">
        <v>2020</v>
      </c>
      <c r="AZ5" s="176">
        <v>2021</v>
      </c>
      <c r="BA5" s="176">
        <v>2022</v>
      </c>
      <c r="BB5" s="176">
        <v>2023</v>
      </c>
      <c r="BC5" s="176">
        <v>2024</v>
      </c>
      <c r="BD5" s="135">
        <v>2025</v>
      </c>
      <c r="BE5" s="133">
        <v>2026</v>
      </c>
      <c r="BF5" s="456"/>
      <c r="BI5" s="287"/>
    </row>
    <row r="6" spans="1:61" ht="3" customHeight="1" thickBot="1">
      <c r="A6" s="288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9"/>
      <c r="U6" s="288"/>
      <c r="V6" s="290">
        <v>2010</v>
      </c>
      <c r="W6" s="290">
        <v>2011</v>
      </c>
      <c r="X6" s="290">
        <v>2012</v>
      </c>
      <c r="Y6" s="290"/>
      <c r="Z6" s="290"/>
      <c r="AA6" s="290"/>
      <c r="AB6" s="290"/>
      <c r="AC6" s="290"/>
      <c r="AD6" s="287"/>
      <c r="AE6" s="287"/>
      <c r="AF6" s="287"/>
      <c r="AG6" s="287"/>
      <c r="AH6" s="287"/>
      <c r="AI6" s="287"/>
      <c r="AJ6" s="287"/>
      <c r="AK6" s="287"/>
      <c r="AL6" s="290"/>
      <c r="AM6" s="291"/>
      <c r="AO6" s="290"/>
      <c r="AP6" s="290"/>
      <c r="AQ6" s="290"/>
      <c r="AR6" s="290"/>
      <c r="AS6" s="290"/>
      <c r="AT6" s="290"/>
      <c r="AU6" s="290"/>
      <c r="AV6" s="290"/>
      <c r="AW6" s="287"/>
      <c r="AX6" s="287"/>
      <c r="AY6" s="287"/>
      <c r="AZ6" s="287"/>
      <c r="BA6" s="287"/>
      <c r="BB6" s="287"/>
      <c r="BC6" s="287"/>
      <c r="BD6" s="287"/>
      <c r="BE6" s="290"/>
      <c r="BF6" s="289"/>
    </row>
    <row r="7" spans="1:61" ht="20.100000000000001" customHeight="1">
      <c r="A7" s="120" t="s">
        <v>72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153">
        <v>213826.21999999994</v>
      </c>
      <c r="S7" s="61">
        <f t="shared" ref="S7:S18" si="0">(IF(R7="","",((R7-Q7)/Q7)))</f>
        <v>-0.14259341067197612</v>
      </c>
      <c r="U7" s="109" t="s">
        <v>72</v>
      </c>
      <c r="V7" s="115">
        <v>37448.925000000003</v>
      </c>
      <c r="W7" s="153">
        <v>38839.965999999986</v>
      </c>
      <c r="X7" s="153">
        <v>43280.928999999975</v>
      </c>
      <c r="Y7" s="153">
        <v>45616.113000000012</v>
      </c>
      <c r="Z7" s="153">
        <v>47446.346999999972</v>
      </c>
      <c r="AA7" s="153">
        <v>44866.651000000042</v>
      </c>
      <c r="AB7" s="153">
        <v>44731.008000000016</v>
      </c>
      <c r="AC7" s="153">
        <v>48635.341000000037</v>
      </c>
      <c r="AD7" s="153">
        <v>54050.858</v>
      </c>
      <c r="AE7" s="153">
        <v>57478.924000000043</v>
      </c>
      <c r="AF7" s="153">
        <v>63485.803999999982</v>
      </c>
      <c r="AG7" s="153">
        <v>59844.614000000096</v>
      </c>
      <c r="AH7" s="153">
        <v>63073.409999999996</v>
      </c>
      <c r="AI7" s="153">
        <v>62328.526000000005</v>
      </c>
      <c r="AJ7" s="153">
        <v>66227.470000000059</v>
      </c>
      <c r="AK7" s="153">
        <v>68179.25800000006</v>
      </c>
      <c r="AL7" s="112">
        <v>59598.316999999974</v>
      </c>
      <c r="AM7" s="61">
        <f t="shared" ref="AM7:AM23" si="1">IF(AL7="","",(AL7-AK7)/AK7)</f>
        <v>-0.12585852723712657</v>
      </c>
      <c r="AO7" s="124">
        <f t="shared" ref="AO7:AO22" si="2">(V7/B7)*10</f>
        <v>2.3028706152346192</v>
      </c>
      <c r="AP7" s="156">
        <f t="shared" ref="AP7:AP22" si="3">(W7/C7)*10</f>
        <v>2.4812467982209876</v>
      </c>
      <c r="AQ7" s="156">
        <f t="shared" ref="AQ7:AQ22" si="4">(X7/D7)*10</f>
        <v>1.8094775204000828</v>
      </c>
      <c r="AR7" s="156">
        <f t="shared" ref="AR7:AR22" si="5">(Y7/E7)*10</f>
        <v>2.1338999736865198</v>
      </c>
      <c r="AS7" s="156">
        <f t="shared" ref="AS7:AS22" si="6">(Z7/F7)*10</f>
        <v>2.4164760330275441</v>
      </c>
      <c r="AT7" s="156">
        <f t="shared" ref="AT7:AT22" si="7">(AA7/G7)*10</f>
        <v>2.4488229571883595</v>
      </c>
      <c r="AU7" s="156">
        <f t="shared" ref="AU7:AU22" si="8">(AB7/H7)*10</f>
        <v>2.7216164857245251</v>
      </c>
      <c r="AV7" s="156">
        <f t="shared" ref="AV7:AV22" si="9">(AC7/I7)*10</f>
        <v>2.5208020297717444</v>
      </c>
      <c r="AW7" s="156">
        <f t="shared" ref="AW7:AW22" si="10">(AD7/J7)*10</f>
        <v>2.5562518045408811</v>
      </c>
      <c r="AX7" s="156">
        <f t="shared" ref="AX7:AX22" si="11">(AE7/K7)*10</f>
        <v>2.6212769861937577</v>
      </c>
      <c r="AY7" s="156">
        <f t="shared" ref="AY7:AY22" si="12">(AF7/L7)*10</f>
        <v>2.6565484355435616</v>
      </c>
      <c r="AZ7" s="156">
        <f t="shared" ref="AZ7:AZ22" si="13">(AG7/M7)*10</f>
        <v>2.6250215536517025</v>
      </c>
      <c r="BA7" s="156">
        <f t="shared" ref="BA7:BA22" si="14">(AH7/N7)*10</f>
        <v>2.7768533106935394</v>
      </c>
      <c r="BB7" s="156">
        <f t="shared" ref="BB7:BB19" si="15">(AI7/O7)*10</f>
        <v>2.6655529498122226</v>
      </c>
      <c r="BC7" s="156">
        <f t="shared" ref="BC7:BC22" si="16">(AJ7/P7)*10</f>
        <v>2.9892830357507227</v>
      </c>
      <c r="BD7" s="156">
        <f t="shared" ref="BD7:BD22" si="17">(AK7/Q7)*10</f>
        <v>2.7338716956552593</v>
      </c>
      <c r="BE7" s="156">
        <f t="shared" ref="BE7:BE23" si="18">IF(AL7="","",(AL7/R7)*10)</f>
        <v>2.7872314723610598</v>
      </c>
      <c r="BF7" s="61">
        <f t="shared" ref="BF7:BF23" si="19">IF(BE7="","",(BE7-BD7)/BD7)</f>
        <v>1.9518025220642672E-2</v>
      </c>
      <c r="BI7"/>
    </row>
    <row r="8" spans="1:61" ht="20.100000000000001" customHeight="1">
      <c r="A8" s="121" t="s">
        <v>73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154">
        <v>241207.38999999996</v>
      </c>
      <c r="S8" s="52">
        <f t="shared" si="0"/>
        <v>-0.15762615707171487</v>
      </c>
      <c r="U8" s="109" t="s">
        <v>73</v>
      </c>
      <c r="V8" s="117">
        <v>39208.55799999999</v>
      </c>
      <c r="W8" s="154">
        <v>43534.874999999993</v>
      </c>
      <c r="X8" s="154">
        <v>46936.957999999977</v>
      </c>
      <c r="Y8" s="154">
        <v>51921.968000000052</v>
      </c>
      <c r="Z8" s="154">
        <v>51933.389000000017</v>
      </c>
      <c r="AA8" s="154">
        <v>46937.144999999968</v>
      </c>
      <c r="AB8" s="154">
        <v>48461.340000000011</v>
      </c>
      <c r="AC8" s="154">
        <v>48751.319999999949</v>
      </c>
      <c r="AD8" s="154">
        <v>57358.343000000001</v>
      </c>
      <c r="AE8" s="154">
        <v>60378.147999999928</v>
      </c>
      <c r="AF8" s="154">
        <v>54982.760999999962</v>
      </c>
      <c r="AG8" s="154">
        <v>61551.606000000007</v>
      </c>
      <c r="AH8" s="154">
        <v>68116.977000000028</v>
      </c>
      <c r="AI8" s="154">
        <v>65467.732000000033</v>
      </c>
      <c r="AJ8" s="154">
        <v>72469.30000000009</v>
      </c>
      <c r="AK8" s="154">
        <v>74843.643999999986</v>
      </c>
      <c r="AL8" s="119">
        <v>65864.243999999933</v>
      </c>
      <c r="AM8" s="52">
        <f t="shared" si="1"/>
        <v>-0.11997545175646518</v>
      </c>
      <c r="AO8" s="125">
        <f t="shared" si="2"/>
        <v>2.425310433832923</v>
      </c>
      <c r="AP8" s="157">
        <f t="shared" si="3"/>
        <v>2.0249048429202356</v>
      </c>
      <c r="AQ8" s="157">
        <f t="shared" si="4"/>
        <v>2.0389975961379729</v>
      </c>
      <c r="AR8" s="157">
        <f t="shared" si="5"/>
        <v>1.9956838438488873</v>
      </c>
      <c r="AS8" s="157">
        <f t="shared" si="6"/>
        <v>2.3630989749879605</v>
      </c>
      <c r="AT8" s="157">
        <f t="shared" si="7"/>
        <v>2.4494538492006965</v>
      </c>
      <c r="AU8" s="157">
        <f t="shared" si="8"/>
        <v>2.5901294424956642</v>
      </c>
      <c r="AV8" s="157">
        <f t="shared" si="9"/>
        <v>2.5992361491655602</v>
      </c>
      <c r="AW8" s="157">
        <f t="shared" si="10"/>
        <v>2.332460682100173</v>
      </c>
      <c r="AX8" s="157">
        <f t="shared" si="11"/>
        <v>2.6676951908790461</v>
      </c>
      <c r="AY8" s="157">
        <f t="shared" si="12"/>
        <v>2.5328122058281508</v>
      </c>
      <c r="AZ8" s="157">
        <f t="shared" si="13"/>
        <v>2.6173670765159578</v>
      </c>
      <c r="BA8" s="157">
        <f t="shared" si="14"/>
        <v>2.7702425895873901</v>
      </c>
      <c r="BB8" s="157">
        <f t="shared" si="15"/>
        <v>2.8977803658686212</v>
      </c>
      <c r="BC8" s="157">
        <f t="shared" si="16"/>
        <v>2.7937579896776157</v>
      </c>
      <c r="BD8" s="157">
        <f t="shared" si="17"/>
        <v>2.6137809465554307</v>
      </c>
      <c r="BE8" s="157">
        <f t="shared" si="18"/>
        <v>2.7306063881376081</v>
      </c>
      <c r="BF8" s="52">
        <f t="shared" si="19"/>
        <v>4.469595730129404E-2</v>
      </c>
      <c r="BI8"/>
    </row>
    <row r="9" spans="1:61" ht="20.100000000000001" customHeight="1">
      <c r="A9" s="121" t="s">
        <v>74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154">
        <v>291220.78999999992</v>
      </c>
      <c r="S9" s="52">
        <f t="shared" si="0"/>
        <v>2.4233527424389365E-2</v>
      </c>
      <c r="U9" s="109" t="s">
        <v>74</v>
      </c>
      <c r="V9" s="117">
        <v>51168.47700000005</v>
      </c>
      <c r="W9" s="154">
        <v>49454.935999999994</v>
      </c>
      <c r="X9" s="154">
        <v>57419.120999999985</v>
      </c>
      <c r="Y9" s="154">
        <v>50259.945</v>
      </c>
      <c r="Z9" s="154">
        <v>50881.621999999916</v>
      </c>
      <c r="AA9" s="154">
        <v>62257.105999999985</v>
      </c>
      <c r="AB9" s="154">
        <v>56423.886000000035</v>
      </c>
      <c r="AC9" s="154">
        <v>66075.244999999908</v>
      </c>
      <c r="AD9" s="154">
        <v>64577.565999999999</v>
      </c>
      <c r="AE9" s="154">
        <v>61804.521999999954</v>
      </c>
      <c r="AF9" s="154">
        <v>66953.59299999995</v>
      </c>
      <c r="AG9" s="154">
        <v>87119.218000000081</v>
      </c>
      <c r="AH9" s="154">
        <v>80072.687000000005</v>
      </c>
      <c r="AI9" s="154">
        <v>82246.040000000023</v>
      </c>
      <c r="AJ9" s="154">
        <v>78377.244000000195</v>
      </c>
      <c r="AK9" s="154">
        <v>74051.205999999976</v>
      </c>
      <c r="AL9" s="119">
        <v>78594.426000000065</v>
      </c>
      <c r="AM9" s="52">
        <f t="shared" si="1"/>
        <v>6.1352410654866171E-2</v>
      </c>
      <c r="AO9" s="125">
        <f t="shared" si="2"/>
        <v>2.0661463096406028</v>
      </c>
      <c r="AP9" s="157">
        <f t="shared" si="3"/>
        <v>2.1559066709824086</v>
      </c>
      <c r="AQ9" s="157">
        <f t="shared" si="4"/>
        <v>1.8729560222737081</v>
      </c>
      <c r="AR9" s="157">
        <f t="shared" si="5"/>
        <v>2.1697574591861963</v>
      </c>
      <c r="AS9" s="157">
        <f t="shared" si="6"/>
        <v>2.3469003959806871</v>
      </c>
      <c r="AT9" s="157">
        <f t="shared" si="7"/>
        <v>2.4085315499415931</v>
      </c>
      <c r="AU9" s="157">
        <f t="shared" si="8"/>
        <v>2.2613053774763308</v>
      </c>
      <c r="AV9" s="157">
        <f t="shared" si="9"/>
        <v>2.7452023741560456</v>
      </c>
      <c r="AW9" s="157">
        <f t="shared" si="10"/>
        <v>2.6591216085450871</v>
      </c>
      <c r="AX9" s="157">
        <f t="shared" si="11"/>
        <v>2.6691081028883996</v>
      </c>
      <c r="AY9" s="157">
        <f t="shared" si="12"/>
        <v>2.6201465661466194</v>
      </c>
      <c r="AZ9" s="157">
        <f t="shared" si="13"/>
        <v>2.7675430112669441</v>
      </c>
      <c r="BA9" s="157">
        <f t="shared" si="14"/>
        <v>2.8340224964355603</v>
      </c>
      <c r="BB9" s="157">
        <f t="shared" si="15"/>
        <v>2.8592551575450735</v>
      </c>
      <c r="BC9" s="157">
        <f t="shared" si="16"/>
        <v>2.7773562734916917</v>
      </c>
      <c r="BD9" s="157">
        <f t="shared" si="17"/>
        <v>2.6044063657477921</v>
      </c>
      <c r="BE9" s="157">
        <f t="shared" si="18"/>
        <v>2.6987917311810081</v>
      </c>
      <c r="BF9" s="52">
        <f t="shared" si="19"/>
        <v>3.6240644576260514E-2</v>
      </c>
      <c r="BI9"/>
    </row>
    <row r="10" spans="1:61" ht="20.100000000000001" customHeight="1">
      <c r="A10" s="121" t="s">
        <v>75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154"/>
      <c r="S10" s="52" t="str">
        <f t="shared" si="0"/>
        <v/>
      </c>
      <c r="U10" s="109" t="s">
        <v>75</v>
      </c>
      <c r="V10" s="117">
        <v>46025.074999999961</v>
      </c>
      <c r="W10" s="154">
        <v>44904.889000000003</v>
      </c>
      <c r="X10" s="154">
        <v>48943.746000000036</v>
      </c>
      <c r="Y10" s="154">
        <v>56740.441000000035</v>
      </c>
      <c r="Z10" s="154">
        <v>53780.95900000001</v>
      </c>
      <c r="AA10" s="154">
        <v>62171.204999999944</v>
      </c>
      <c r="AB10" s="154">
        <v>54315.156000000032</v>
      </c>
      <c r="AC10" s="154">
        <v>53392.404000000024</v>
      </c>
      <c r="AD10" s="154">
        <v>64781.760000000002</v>
      </c>
      <c r="AE10" s="154">
        <v>61456.496999999916</v>
      </c>
      <c r="AF10" s="154">
        <v>59545.284999999967</v>
      </c>
      <c r="AG10" s="154">
        <v>77717.85199999997</v>
      </c>
      <c r="AH10" s="154">
        <v>72456.435999999929</v>
      </c>
      <c r="AI10" s="154">
        <v>68969.697000000073</v>
      </c>
      <c r="AJ10" s="154">
        <v>85848.440999999832</v>
      </c>
      <c r="AK10" s="154">
        <v>76739.865999999936</v>
      </c>
      <c r="AL10" s="119"/>
      <c r="AM10" s="52" t="str">
        <f t="shared" si="1"/>
        <v/>
      </c>
      <c r="AO10" s="125">
        <f t="shared" si="2"/>
        <v>2.1373623046342565</v>
      </c>
      <c r="AP10" s="157">
        <f t="shared" si="3"/>
        <v>1.914916393362369</v>
      </c>
      <c r="AQ10" s="157">
        <f t="shared" si="4"/>
        <v>1.9973139122548518</v>
      </c>
      <c r="AR10" s="157">
        <f t="shared" si="5"/>
        <v>1.9220924791653282</v>
      </c>
      <c r="AS10" s="157">
        <f t="shared" si="6"/>
        <v>2.4713295046942929</v>
      </c>
      <c r="AT10" s="157">
        <f t="shared" si="7"/>
        <v>2.3496420729631899</v>
      </c>
      <c r="AU10" s="157">
        <f t="shared" si="8"/>
        <v>2.160770919794754</v>
      </c>
      <c r="AV10" s="157">
        <f t="shared" si="9"/>
        <v>2.3701981621070618</v>
      </c>
      <c r="AW10" s="157">
        <f t="shared" si="10"/>
        <v>2.3113364870552262</v>
      </c>
      <c r="AX10" s="157">
        <f t="shared" si="11"/>
        <v>2.5331995214428424</v>
      </c>
      <c r="AY10" s="157">
        <f t="shared" si="12"/>
        <v>2.6830646061021386</v>
      </c>
      <c r="AZ10" s="157">
        <f t="shared" si="13"/>
        <v>2.6847863200621807</v>
      </c>
      <c r="BA10" s="157">
        <f t="shared" si="14"/>
        <v>2.7617119919463482</v>
      </c>
      <c r="BB10" s="157">
        <f t="shared" si="15"/>
        <v>2.8464431870844469</v>
      </c>
      <c r="BC10" s="157">
        <f t="shared" si="16"/>
        <v>2.6694409352224158</v>
      </c>
      <c r="BD10" s="157">
        <f t="shared" si="17"/>
        <v>2.6974959994454539</v>
      </c>
      <c r="BE10" s="157" t="str">
        <f t="shared" si="18"/>
        <v/>
      </c>
      <c r="BF10" s="52" t="str">
        <f t="shared" si="19"/>
        <v/>
      </c>
      <c r="BI10"/>
    </row>
    <row r="11" spans="1:61" ht="20.100000000000001" customHeight="1">
      <c r="A11" s="121" t="s">
        <v>76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319843.49</v>
      </c>
      <c r="R11" s="154"/>
      <c r="S11" s="52" t="str">
        <f t="shared" si="0"/>
        <v/>
      </c>
      <c r="U11" s="109" t="s">
        <v>76</v>
      </c>
      <c r="V11" s="117">
        <v>47205.19600000004</v>
      </c>
      <c r="W11" s="154">
        <v>52842.769000000008</v>
      </c>
      <c r="X11" s="154">
        <v>54431.923000000046</v>
      </c>
      <c r="Y11" s="154">
        <v>55981.48</v>
      </c>
      <c r="Z11" s="154">
        <v>55053.410000000054</v>
      </c>
      <c r="AA11" s="154">
        <v>55267.650999999962</v>
      </c>
      <c r="AB11" s="154">
        <v>56035.015999999938</v>
      </c>
      <c r="AC11" s="154">
        <v>66317.002000000022</v>
      </c>
      <c r="AD11" s="154">
        <v>64324.446000000004</v>
      </c>
      <c r="AE11" s="154">
        <v>68453.83000000006</v>
      </c>
      <c r="AF11" s="154">
        <v>58256.008000000045</v>
      </c>
      <c r="AG11" s="154">
        <v>77143.060999999987</v>
      </c>
      <c r="AH11" s="154">
        <v>76795.082000000068</v>
      </c>
      <c r="AI11" s="154">
        <v>80880.13800000005</v>
      </c>
      <c r="AJ11" s="154">
        <v>80938.010999999969</v>
      </c>
      <c r="AK11" s="154">
        <v>83422.6170000001</v>
      </c>
      <c r="AL11" s="119"/>
      <c r="AM11" s="52" t="str">
        <f t="shared" si="1"/>
        <v/>
      </c>
      <c r="AO11" s="125">
        <f t="shared" si="2"/>
        <v>2.1262291584914967</v>
      </c>
      <c r="AP11" s="157">
        <f t="shared" si="3"/>
        <v>2.002429656596763</v>
      </c>
      <c r="AQ11" s="157">
        <f t="shared" si="4"/>
        <v>1.8193057382846511</v>
      </c>
      <c r="AR11" s="157">
        <f t="shared" si="5"/>
        <v>2.185868487837185</v>
      </c>
      <c r="AS11" s="157">
        <f t="shared" si="6"/>
        <v>2.3852155258597914</v>
      </c>
      <c r="AT11" s="157">
        <f t="shared" si="7"/>
        <v>2.5507512851796084</v>
      </c>
      <c r="AU11" s="157">
        <f t="shared" si="8"/>
        <v>2.366321896458973</v>
      </c>
      <c r="AV11" s="157">
        <f t="shared" si="9"/>
        <v>2.5482684497769559</v>
      </c>
      <c r="AW11" s="157">
        <f t="shared" si="10"/>
        <v>2.4539413651554569</v>
      </c>
      <c r="AX11" s="157">
        <f t="shared" si="11"/>
        <v>2.4313423085868151</v>
      </c>
      <c r="AY11" s="157">
        <f t="shared" si="12"/>
        <v>2.5396170129380713</v>
      </c>
      <c r="AZ11" s="157">
        <f t="shared" si="13"/>
        <v>2.6771552456955945</v>
      </c>
      <c r="BA11" s="157">
        <f t="shared" si="14"/>
        <v>2.7793900961672646</v>
      </c>
      <c r="BB11" s="157">
        <f t="shared" si="15"/>
        <v>2.8700789036146994</v>
      </c>
      <c r="BC11" s="157">
        <f t="shared" si="16"/>
        <v>2.6425007290399223</v>
      </c>
      <c r="BD11" s="157">
        <f t="shared" si="17"/>
        <v>2.6082324514405499</v>
      </c>
      <c r="BE11" s="157" t="str">
        <f t="shared" si="18"/>
        <v/>
      </c>
      <c r="BF11" s="52" t="str">
        <f t="shared" si="19"/>
        <v/>
      </c>
      <c r="BI11"/>
    </row>
    <row r="12" spans="1:61" ht="20.100000000000001" customHeight="1">
      <c r="A12" s="121" t="s">
        <v>77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281822.44000000047</v>
      </c>
      <c r="R12" s="154"/>
      <c r="S12" s="52" t="str">
        <f t="shared" si="0"/>
        <v/>
      </c>
      <c r="U12" s="109" t="s">
        <v>77</v>
      </c>
      <c r="V12" s="117">
        <v>45837.497000000039</v>
      </c>
      <c r="W12" s="154">
        <v>51105.701000000001</v>
      </c>
      <c r="X12" s="154">
        <v>50899.00499999999</v>
      </c>
      <c r="Y12" s="154">
        <v>50438.382000000049</v>
      </c>
      <c r="Z12" s="154">
        <v>52151.921999999926</v>
      </c>
      <c r="AA12" s="154">
        <v>56091.163000000008</v>
      </c>
      <c r="AB12" s="154">
        <v>52714.073000000055</v>
      </c>
      <c r="AC12" s="154">
        <v>64528.730000000025</v>
      </c>
      <c r="AD12" s="154">
        <v>62742.375</v>
      </c>
      <c r="AE12" s="154">
        <v>55571.388000000043</v>
      </c>
      <c r="AF12" s="154">
        <v>66351.210999999865</v>
      </c>
      <c r="AG12" s="154">
        <v>74866.905999999974</v>
      </c>
      <c r="AH12" s="154">
        <v>70242.043000000034</v>
      </c>
      <c r="AI12" s="154">
        <v>86964.571999999942</v>
      </c>
      <c r="AJ12" s="154">
        <v>72516.952000000019</v>
      </c>
      <c r="AK12" s="154">
        <v>76063.581000000107</v>
      </c>
      <c r="AL12" s="119"/>
      <c r="AM12" s="52" t="str">
        <f t="shared" si="1"/>
        <v/>
      </c>
      <c r="AO12" s="125">
        <f t="shared" si="2"/>
        <v>2.1252476751168277</v>
      </c>
      <c r="AP12" s="157">
        <f t="shared" si="3"/>
        <v>1.7129022487361378</v>
      </c>
      <c r="AQ12" s="157">
        <f t="shared" si="4"/>
        <v>2.0922422702776888</v>
      </c>
      <c r="AR12" s="157">
        <f t="shared" si="5"/>
        <v>2.0813550369561726</v>
      </c>
      <c r="AS12" s="157">
        <f t="shared" si="6"/>
        <v>2.2743829617096525</v>
      </c>
      <c r="AT12" s="157">
        <f t="shared" si="7"/>
        <v>2.4641236916121563</v>
      </c>
      <c r="AU12" s="157">
        <f t="shared" si="8"/>
        <v>2.5007264402426213</v>
      </c>
      <c r="AV12" s="157">
        <f t="shared" si="9"/>
        <v>2.3116884391665402</v>
      </c>
      <c r="AW12" s="157">
        <f t="shared" si="10"/>
        <v>2.469446771188716</v>
      </c>
      <c r="AX12" s="157">
        <f t="shared" si="11"/>
        <v>2.5871582389737058</v>
      </c>
      <c r="AY12" s="157">
        <f t="shared" si="12"/>
        <v>2.4550371392053902</v>
      </c>
      <c r="AZ12" s="157">
        <f t="shared" si="13"/>
        <v>2.6719132835338306</v>
      </c>
      <c r="BA12" s="157">
        <f t="shared" si="14"/>
        <v>2.7583348749688739</v>
      </c>
      <c r="BB12" s="157">
        <f t="shared" si="15"/>
        <v>2.8219476145428675</v>
      </c>
      <c r="BC12" s="157">
        <f t="shared" si="16"/>
        <v>2.6187371876635543</v>
      </c>
      <c r="BD12" s="157">
        <f t="shared" si="17"/>
        <v>2.6989895126874912</v>
      </c>
      <c r="BE12" s="157" t="str">
        <f t="shared" si="18"/>
        <v/>
      </c>
      <c r="BF12" s="52" t="str">
        <f t="shared" si="19"/>
        <v/>
      </c>
      <c r="BI12"/>
    </row>
    <row r="13" spans="1:61" ht="20.100000000000001" customHeight="1">
      <c r="A13" s="121" t="s">
        <v>78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333986.90999999997</v>
      </c>
      <c r="Q13" s="154">
        <v>335644.49000000017</v>
      </c>
      <c r="R13" s="154"/>
      <c r="S13" s="52" t="str">
        <f t="shared" si="0"/>
        <v/>
      </c>
      <c r="U13" s="109" t="s">
        <v>78</v>
      </c>
      <c r="V13" s="117">
        <v>54364.509000000027</v>
      </c>
      <c r="W13" s="154">
        <v>59788.318999999996</v>
      </c>
      <c r="X13" s="154">
        <v>62714.63899999993</v>
      </c>
      <c r="Y13" s="154">
        <v>65018.055000000037</v>
      </c>
      <c r="Z13" s="154">
        <v>69122.01800000004</v>
      </c>
      <c r="AA13" s="154">
        <v>69013.110000000117</v>
      </c>
      <c r="AB13" s="154">
        <v>62444.103999999985</v>
      </c>
      <c r="AC13" s="154">
        <v>64721.649999999972</v>
      </c>
      <c r="AD13" s="154">
        <v>68976.123999999996</v>
      </c>
      <c r="AE13" s="154">
        <v>78608.732000000018</v>
      </c>
      <c r="AF13" s="154">
        <v>87158.587</v>
      </c>
      <c r="AG13" s="154">
        <v>82708.234000000084</v>
      </c>
      <c r="AH13" s="154">
        <v>82133.286000000095</v>
      </c>
      <c r="AI13" s="154">
        <v>86869.535000000062</v>
      </c>
      <c r="AJ13" s="154">
        <v>91039.435999999885</v>
      </c>
      <c r="AK13" s="154">
        <v>90097.432000000088</v>
      </c>
      <c r="AL13" s="119"/>
      <c r="AM13" s="52" t="str">
        <f t="shared" si="1"/>
        <v/>
      </c>
      <c r="AO13" s="125">
        <f t="shared" si="2"/>
        <v>2.1864809384518056</v>
      </c>
      <c r="AP13" s="157">
        <f t="shared" si="3"/>
        <v>1.9843699011975713</v>
      </c>
      <c r="AQ13" s="157">
        <f t="shared" si="4"/>
        <v>2.0751386502696381</v>
      </c>
      <c r="AR13" s="157">
        <f t="shared" si="5"/>
        <v>2.3959707793373171</v>
      </c>
      <c r="AS13" s="157">
        <f t="shared" si="6"/>
        <v>2.4667140890976693</v>
      </c>
      <c r="AT13" s="157">
        <f t="shared" si="7"/>
        <v>2.5672378814237335</v>
      </c>
      <c r="AU13" s="157">
        <f t="shared" si="8"/>
        <v>2.490392697231901</v>
      </c>
      <c r="AV13" s="157">
        <f t="shared" si="9"/>
        <v>2.5511980707253517</v>
      </c>
      <c r="AW13" s="157">
        <f t="shared" si="10"/>
        <v>2.6795199171034727</v>
      </c>
      <c r="AX13" s="157">
        <f t="shared" si="11"/>
        <v>2.8518461439559442</v>
      </c>
      <c r="AY13" s="157">
        <f t="shared" si="12"/>
        <v>2.6132072725214295</v>
      </c>
      <c r="AZ13" s="157">
        <f t="shared" si="13"/>
        <v>2.892545599396791</v>
      </c>
      <c r="BA13" s="157">
        <f t="shared" si="14"/>
        <v>2.7745244058184837</v>
      </c>
      <c r="BB13" s="157">
        <f t="shared" si="15"/>
        <v>2.9078041402170944</v>
      </c>
      <c r="BC13" s="157">
        <f t="shared" si="16"/>
        <v>2.7258384467822374</v>
      </c>
      <c r="BD13" s="157">
        <f t="shared" si="17"/>
        <v>2.6843113676616603</v>
      </c>
      <c r="BE13" s="157" t="str">
        <f t="shared" si="18"/>
        <v/>
      </c>
      <c r="BF13" s="52" t="str">
        <f t="shared" si="19"/>
        <v/>
      </c>
      <c r="BI13"/>
    </row>
    <row r="14" spans="1:61" ht="20.100000000000001" customHeight="1">
      <c r="A14" s="121" t="s">
        <v>79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</v>
      </c>
      <c r="Q14" s="154">
        <v>245959.70999999973</v>
      </c>
      <c r="R14" s="154"/>
      <c r="S14" s="52" t="str">
        <f t="shared" si="0"/>
        <v/>
      </c>
      <c r="U14" s="109" t="s">
        <v>79</v>
      </c>
      <c r="V14" s="117">
        <v>39184.329000000012</v>
      </c>
      <c r="W14" s="154">
        <v>43186.20999999997</v>
      </c>
      <c r="X14" s="154">
        <v>48896.256000000016</v>
      </c>
      <c r="Y14" s="154">
        <v>49231.409</v>
      </c>
      <c r="Z14" s="154">
        <v>41790.908999999992</v>
      </c>
      <c r="AA14" s="154">
        <v>45062.92500000001</v>
      </c>
      <c r="AB14" s="154">
        <v>49976.91399999999</v>
      </c>
      <c r="AC14" s="154">
        <v>51045.44799999996</v>
      </c>
      <c r="AD14" s="154">
        <v>55934.430999999997</v>
      </c>
      <c r="AE14" s="154">
        <v>52837.047999999988</v>
      </c>
      <c r="AF14" s="154">
        <v>57801.853999999985</v>
      </c>
      <c r="AG14" s="154">
        <v>60956.922999999952</v>
      </c>
      <c r="AH14" s="154">
        <v>70221.736000000121</v>
      </c>
      <c r="AI14" s="154">
        <v>68408.922000000079</v>
      </c>
      <c r="AJ14" s="154">
        <v>68952.826999999961</v>
      </c>
      <c r="AK14" s="154">
        <v>64377.538</v>
      </c>
      <c r="AL14" s="119"/>
      <c r="AM14" s="52" t="str">
        <f t="shared" si="1"/>
        <v/>
      </c>
      <c r="AO14" s="125">
        <f t="shared" si="2"/>
        <v>2.0832788291969222</v>
      </c>
      <c r="AP14" s="157">
        <f t="shared" si="3"/>
        <v>1.9606577364996127</v>
      </c>
      <c r="AQ14" s="157">
        <f t="shared" si="4"/>
        <v>2.0506870516373601</v>
      </c>
      <c r="AR14" s="157">
        <f t="shared" si="5"/>
        <v>2.5521229628765663</v>
      </c>
      <c r="AS14" s="157">
        <f t="shared" si="6"/>
        <v>2.4829514836248197</v>
      </c>
      <c r="AT14" s="157">
        <f t="shared" si="7"/>
        <v>2.412171166961671</v>
      </c>
      <c r="AU14" s="157">
        <f t="shared" si="8"/>
        <v>2.3779229668109867</v>
      </c>
      <c r="AV14" s="157">
        <f t="shared" si="9"/>
        <v>2.3666568081945454</v>
      </c>
      <c r="AW14" s="157">
        <f t="shared" si="10"/>
        <v>2.5883883813196928</v>
      </c>
      <c r="AX14" s="157">
        <f t="shared" si="11"/>
        <v>2.692927129163496</v>
      </c>
      <c r="AY14" s="157">
        <f t="shared" si="12"/>
        <v>2.6924100321383304</v>
      </c>
      <c r="AZ14" s="157">
        <f t="shared" si="13"/>
        <v>2.6112707896412806</v>
      </c>
      <c r="BA14" s="157">
        <f t="shared" si="14"/>
        <v>2.8031990169006589</v>
      </c>
      <c r="BB14" s="157">
        <f t="shared" si="15"/>
        <v>2.5783349588419147</v>
      </c>
      <c r="BC14" s="157">
        <f t="shared" si="16"/>
        <v>2.6300042074527852</v>
      </c>
      <c r="BD14" s="157">
        <f t="shared" si="17"/>
        <v>2.6174017687693674</v>
      </c>
      <c r="BE14" s="157" t="str">
        <f t="shared" si="18"/>
        <v/>
      </c>
      <c r="BF14" s="52" t="str">
        <f t="shared" si="19"/>
        <v/>
      </c>
      <c r="BI14"/>
    </row>
    <row r="15" spans="1:61" ht="20.100000000000001" customHeight="1">
      <c r="A15" s="121" t="s">
        <v>80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253800.33999999953</v>
      </c>
      <c r="Q15" s="154">
        <v>297123.68000000011</v>
      </c>
      <c r="R15" s="154"/>
      <c r="S15" s="52" t="str">
        <f t="shared" si="0"/>
        <v/>
      </c>
      <c r="U15" s="109" t="s">
        <v>80</v>
      </c>
      <c r="V15" s="117">
        <v>64657.764999999978</v>
      </c>
      <c r="W15" s="154">
        <v>67014.460999999996</v>
      </c>
      <c r="X15" s="154">
        <v>62417.526999999995</v>
      </c>
      <c r="Y15" s="154">
        <v>71596.117000000057</v>
      </c>
      <c r="Z15" s="154">
        <v>76295.819000000003</v>
      </c>
      <c r="AA15" s="154">
        <v>70793.574000000022</v>
      </c>
      <c r="AB15" s="154">
        <v>69809.002000000037</v>
      </c>
      <c r="AC15" s="154">
        <v>71866.597999999954</v>
      </c>
      <c r="AD15" s="154">
        <v>67502.441000000006</v>
      </c>
      <c r="AE15" s="154">
        <v>79059.753999999943</v>
      </c>
      <c r="AF15" s="154">
        <v>84581.715000000026</v>
      </c>
      <c r="AG15" s="154">
        <v>88913.320999999953</v>
      </c>
      <c r="AH15" s="154">
        <v>91382.118000000002</v>
      </c>
      <c r="AI15" s="154">
        <v>78672.270000000033</v>
      </c>
      <c r="AJ15" s="154">
        <v>79762.330999999947</v>
      </c>
      <c r="AK15" s="154">
        <v>87415.171000000017</v>
      </c>
      <c r="AL15" s="119"/>
      <c r="AM15" s="52" t="str">
        <f t="shared" si="1"/>
        <v/>
      </c>
      <c r="AO15" s="125">
        <f t="shared" si="2"/>
        <v>2.3402438787802988</v>
      </c>
      <c r="AP15" s="157">
        <f t="shared" si="3"/>
        <v>2.3010716250400503</v>
      </c>
      <c r="AQ15" s="157">
        <f t="shared" si="4"/>
        <v>2.1104096683178226</v>
      </c>
      <c r="AR15" s="157">
        <f t="shared" si="5"/>
        <v>2.4637385633402213</v>
      </c>
      <c r="AS15" s="157">
        <f t="shared" si="6"/>
        <v>2.6288264096656837</v>
      </c>
      <c r="AT15" s="157">
        <f t="shared" si="7"/>
        <v>2.843968041021137</v>
      </c>
      <c r="AU15" s="157">
        <f t="shared" si="8"/>
        <v>2.6652096442033595</v>
      </c>
      <c r="AV15" s="157">
        <f t="shared" si="9"/>
        <v>2.6833525804324183</v>
      </c>
      <c r="AW15" s="157">
        <f t="shared" si="10"/>
        <v>3.0726538461976149</v>
      </c>
      <c r="AX15" s="157">
        <f t="shared" si="11"/>
        <v>2.9712234274142202</v>
      </c>
      <c r="AY15" s="157">
        <f t="shared" si="12"/>
        <v>2.8075519891125729</v>
      </c>
      <c r="AZ15" s="157">
        <f t="shared" si="13"/>
        <v>3.1714652057141453</v>
      </c>
      <c r="BA15" s="157">
        <f t="shared" si="14"/>
        <v>3.0145406153419558</v>
      </c>
      <c r="BB15" s="157">
        <f t="shared" si="15"/>
        <v>2.952860243246811</v>
      </c>
      <c r="BC15" s="157">
        <f t="shared" si="16"/>
        <v>3.1427196275623626</v>
      </c>
      <c r="BD15" s="157">
        <f t="shared" si="17"/>
        <v>2.9420465915069438</v>
      </c>
      <c r="BE15" s="157" t="str">
        <f t="shared" si="18"/>
        <v/>
      </c>
      <c r="BF15" s="52" t="str">
        <f t="shared" si="19"/>
        <v/>
      </c>
      <c r="BI15"/>
    </row>
    <row r="16" spans="1:61" ht="20.100000000000001" customHeight="1">
      <c r="A16" s="121" t="s">
        <v>81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340111.72999999992</v>
      </c>
      <c r="Q16" s="154">
        <v>340950.01000000024</v>
      </c>
      <c r="R16" s="154"/>
      <c r="S16" s="52" t="str">
        <f t="shared" si="0"/>
        <v/>
      </c>
      <c r="U16" s="109" t="s">
        <v>81</v>
      </c>
      <c r="V16" s="117">
        <v>62505.198999999993</v>
      </c>
      <c r="W16" s="154">
        <v>72259.178000000014</v>
      </c>
      <c r="X16" s="154">
        <v>85069.483999999968</v>
      </c>
      <c r="Y16" s="154">
        <v>87588.735000000001</v>
      </c>
      <c r="Z16" s="154">
        <v>89099.010000000038</v>
      </c>
      <c r="AA16" s="154">
        <v>82030.592000000048</v>
      </c>
      <c r="AB16" s="154">
        <v>76031.939000000013</v>
      </c>
      <c r="AC16" s="154">
        <v>87843.296000000017</v>
      </c>
      <c r="AD16" s="154">
        <v>92024.978000000003</v>
      </c>
      <c r="AE16" s="154">
        <v>97269.096999999994</v>
      </c>
      <c r="AF16" s="154">
        <v>96078.873000000051</v>
      </c>
      <c r="AG16" s="154">
        <v>90636.669000000067</v>
      </c>
      <c r="AH16" s="154">
        <v>94985.397999999841</v>
      </c>
      <c r="AI16" s="154">
        <v>88050.622999999963</v>
      </c>
      <c r="AJ16" s="154">
        <v>108964.86799999996</v>
      </c>
      <c r="AK16" s="154">
        <v>105082.30600000006</v>
      </c>
      <c r="AL16" s="119"/>
      <c r="AM16" s="52" t="str">
        <f t="shared" si="1"/>
        <v/>
      </c>
      <c r="AO16" s="125">
        <f t="shared" si="2"/>
        <v>2.8617823721817981</v>
      </c>
      <c r="AP16" s="157">
        <f t="shared" si="3"/>
        <v>2.6823720233953323</v>
      </c>
      <c r="AQ16" s="157">
        <f t="shared" si="4"/>
        <v>2.3776029173339523</v>
      </c>
      <c r="AR16" s="157">
        <f t="shared" si="5"/>
        <v>2.8384834236201706</v>
      </c>
      <c r="AS16" s="157">
        <f t="shared" si="6"/>
        <v>2.9174959328967214</v>
      </c>
      <c r="AT16" s="157">
        <f t="shared" si="7"/>
        <v>2.9448790330469983</v>
      </c>
      <c r="AU16" s="157">
        <f t="shared" si="8"/>
        <v>3.0471368384839841</v>
      </c>
      <c r="AV16" s="157">
        <f t="shared" si="9"/>
        <v>2.81755682597454</v>
      </c>
      <c r="AW16" s="157">
        <f t="shared" si="10"/>
        <v>3.1437436429064385</v>
      </c>
      <c r="AX16" s="157">
        <f t="shared" si="11"/>
        <v>3.0244562846496557</v>
      </c>
      <c r="AY16" s="157">
        <f t="shared" si="12"/>
        <v>2.9794887332109155</v>
      </c>
      <c r="AZ16" s="157">
        <f t="shared" si="13"/>
        <v>3.0799779092495196</v>
      </c>
      <c r="BA16" s="157">
        <f t="shared" si="14"/>
        <v>3.1816049906489896</v>
      </c>
      <c r="BB16" s="157">
        <f t="shared" si="15"/>
        <v>3.1234956156080744</v>
      </c>
      <c r="BC16" s="157">
        <f t="shared" si="16"/>
        <v>3.2037962348431788</v>
      </c>
      <c r="BD16" s="157">
        <f t="shared" si="17"/>
        <v>3.0820443736018657</v>
      </c>
      <c r="BE16" s="157" t="str">
        <f t="shared" si="18"/>
        <v/>
      </c>
      <c r="BF16" s="52" t="str">
        <f t="shared" si="19"/>
        <v/>
      </c>
      <c r="BI16"/>
    </row>
    <row r="17" spans="1:61" ht="20.100000000000001" customHeight="1">
      <c r="A17" s="121" t="s">
        <v>82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</v>
      </c>
      <c r="Q17" s="154">
        <v>263281.73000000027</v>
      </c>
      <c r="R17" s="154"/>
      <c r="S17" s="52" t="str">
        <f t="shared" si="0"/>
        <v/>
      </c>
      <c r="U17" s="109" t="s">
        <v>82</v>
      </c>
      <c r="V17" s="117">
        <v>75798.92399999997</v>
      </c>
      <c r="W17" s="154">
        <v>78510.058999999979</v>
      </c>
      <c r="X17" s="154">
        <v>82860.765000000043</v>
      </c>
      <c r="Y17" s="154">
        <v>82287.181999999913</v>
      </c>
      <c r="Z17" s="154">
        <v>81224.970999999918</v>
      </c>
      <c r="AA17" s="154">
        <v>82936.982000000047</v>
      </c>
      <c r="AB17" s="154">
        <v>94068.771999999837</v>
      </c>
      <c r="AC17" s="154">
        <v>90812.540999999997</v>
      </c>
      <c r="AD17" s="154">
        <v>85853.54</v>
      </c>
      <c r="AE17" s="154">
        <v>81718.175000000017</v>
      </c>
      <c r="AF17" s="154">
        <v>93299.05299999984</v>
      </c>
      <c r="AG17" s="154">
        <v>97861.879000000015</v>
      </c>
      <c r="AH17" s="154">
        <v>103988.54699999987</v>
      </c>
      <c r="AI17" s="154">
        <v>93005.014999999941</v>
      </c>
      <c r="AJ17" s="154">
        <v>91560.632999999973</v>
      </c>
      <c r="AK17" s="154">
        <v>87397.478000000061</v>
      </c>
      <c r="AL17" s="119"/>
      <c r="AM17" s="52" t="str">
        <f t="shared" si="1"/>
        <v/>
      </c>
      <c r="AO17" s="125">
        <f t="shared" si="2"/>
        <v>2.669050065963094</v>
      </c>
      <c r="AP17" s="157">
        <f t="shared" si="3"/>
        <v>2.3028660849619373</v>
      </c>
      <c r="AQ17" s="157">
        <f t="shared" si="4"/>
        <v>2.6914981115024137</v>
      </c>
      <c r="AR17" s="157">
        <f t="shared" si="5"/>
        <v>2.8730237814491453</v>
      </c>
      <c r="AS17" s="157">
        <f t="shared" si="6"/>
        <v>2.9620463358662326</v>
      </c>
      <c r="AT17" s="157">
        <f t="shared" si="7"/>
        <v>3.0321397672069845</v>
      </c>
      <c r="AU17" s="157">
        <f t="shared" si="8"/>
        <v>2.9828765998250821</v>
      </c>
      <c r="AV17" s="157">
        <f t="shared" si="9"/>
        <v>2.9654866008232301</v>
      </c>
      <c r="AW17" s="157">
        <f t="shared" si="10"/>
        <v>3.1309372530978496</v>
      </c>
      <c r="AX17" s="157">
        <f t="shared" si="11"/>
        <v>2.9865809904698848</v>
      </c>
      <c r="AY17" s="157">
        <f t="shared" si="12"/>
        <v>2.92428611041833</v>
      </c>
      <c r="AZ17" s="157">
        <f t="shared" si="13"/>
        <v>3.0741948943082802</v>
      </c>
      <c r="BA17" s="157">
        <f t="shared" si="14"/>
        <v>3.0627226019892806</v>
      </c>
      <c r="BB17" s="157">
        <f t="shared" si="15"/>
        <v>3.1446464081435579</v>
      </c>
      <c r="BC17" s="157">
        <f t="shared" si="16"/>
        <v>3.0986716009523363</v>
      </c>
      <c r="BD17" s="157">
        <f t="shared" si="17"/>
        <v>3.3195420738081589</v>
      </c>
      <c r="BE17" s="157" t="str">
        <f t="shared" si="18"/>
        <v/>
      </c>
      <c r="BF17" s="52" t="str">
        <f t="shared" si="19"/>
        <v/>
      </c>
      <c r="BI17"/>
    </row>
    <row r="18" spans="1:61" ht="20.100000000000001" customHeight="1" thickBot="1">
      <c r="A18" s="121" t="s">
        <v>83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215837.9099999998</v>
      </c>
      <c r="Q18" s="154">
        <v>218985.69999999987</v>
      </c>
      <c r="R18" s="154"/>
      <c r="S18" s="52" t="str">
        <f t="shared" si="0"/>
        <v/>
      </c>
      <c r="U18" s="109" t="s">
        <v>83</v>
      </c>
      <c r="V18" s="117">
        <v>50975.751000000069</v>
      </c>
      <c r="W18" s="154">
        <v>55476.897000000012</v>
      </c>
      <c r="X18" s="154">
        <v>59634.482000000025</v>
      </c>
      <c r="Y18" s="154">
        <v>54113.734999999979</v>
      </c>
      <c r="Z18" s="154">
        <v>57504.426999999996</v>
      </c>
      <c r="AA18" s="154">
        <v>58105.801000000007</v>
      </c>
      <c r="AB18" s="154">
        <v>58962.415000000001</v>
      </c>
      <c r="AC18" s="154">
        <v>64051.424999999981</v>
      </c>
      <c r="AD18" s="154">
        <v>62214.675000000003</v>
      </c>
      <c r="AE18" s="154">
        <v>64766.222999999991</v>
      </c>
      <c r="AF18" s="154">
        <v>67694.932000000001</v>
      </c>
      <c r="AG18" s="154">
        <v>68116.868000000133</v>
      </c>
      <c r="AH18" s="154">
        <v>65495.567999999992</v>
      </c>
      <c r="AI18" s="154">
        <v>62769.229999999981</v>
      </c>
      <c r="AJ18" s="154">
        <v>67355.898000000001</v>
      </c>
      <c r="AK18" s="154">
        <v>67019.695999999938</v>
      </c>
      <c r="AL18" s="119"/>
      <c r="AM18" s="52" t="str">
        <f t="shared" si="1"/>
        <v/>
      </c>
      <c r="AO18" s="125">
        <f t="shared" si="2"/>
        <v>2.2548834482403852</v>
      </c>
      <c r="AP18" s="157">
        <f t="shared" si="3"/>
        <v>2.1516429593261281</v>
      </c>
      <c r="AQ18" s="157">
        <f t="shared" si="4"/>
        <v>2.0069789019200899</v>
      </c>
      <c r="AR18" s="157">
        <f t="shared" si="5"/>
        <v>2.825221445579241</v>
      </c>
      <c r="AS18" s="157">
        <f t="shared" si="6"/>
        <v>2.7760233480831014</v>
      </c>
      <c r="AT18" s="157">
        <f t="shared" si="7"/>
        <v>2.9152211882609924</v>
      </c>
      <c r="AU18" s="157">
        <f t="shared" si="8"/>
        <v>3.0734340293504063</v>
      </c>
      <c r="AV18" s="157">
        <f t="shared" si="9"/>
        <v>2.6629725829269866</v>
      </c>
      <c r="AW18" s="157">
        <f t="shared" si="10"/>
        <v>3.1881825143199927</v>
      </c>
      <c r="AX18" s="157">
        <f t="shared" si="11"/>
        <v>3.0273435971735125</v>
      </c>
      <c r="AY18" s="157">
        <f t="shared" si="12"/>
        <v>2.9794259417924462</v>
      </c>
      <c r="AZ18" s="157">
        <f t="shared" si="13"/>
        <v>2.8390637794244484</v>
      </c>
      <c r="BA18" s="157">
        <f t="shared" si="14"/>
        <v>3.0190129095735259</v>
      </c>
      <c r="BB18" s="157">
        <f t="shared" si="15"/>
        <v>3.1055132466582531</v>
      </c>
      <c r="BC18" s="157">
        <f t="shared" si="16"/>
        <v>3.1206704142011041</v>
      </c>
      <c r="BD18" s="157">
        <f t="shared" si="17"/>
        <v>3.0604599295753094</v>
      </c>
      <c r="BE18" s="157" t="str">
        <f t="shared" si="18"/>
        <v/>
      </c>
      <c r="BF18" s="52" t="str">
        <f t="shared" si="19"/>
        <v/>
      </c>
      <c r="BI18" s="105"/>
    </row>
    <row r="19" spans="1:61" ht="20.100000000000001" customHeight="1" thickBot="1">
      <c r="A19" s="201" t="s">
        <v>171</v>
      </c>
      <c r="B19" s="425">
        <f>SUM(B7:B9)</f>
        <v>571934.28999999992</v>
      </c>
      <c r="C19" s="168">
        <f t="shared" ref="C19:R19" si="20">SUM(C7:C9)</f>
        <v>600923.96</v>
      </c>
      <c r="D19" s="168">
        <f t="shared" si="20"/>
        <v>775955.95</v>
      </c>
      <c r="E19" s="168">
        <f t="shared" si="20"/>
        <v>705578.6</v>
      </c>
      <c r="F19" s="168">
        <f t="shared" si="20"/>
        <v>632916.85000000009</v>
      </c>
      <c r="G19" s="168">
        <f t="shared" si="20"/>
        <v>633325.84999999986</v>
      </c>
      <c r="H19" s="168">
        <f t="shared" si="20"/>
        <v>600973.71999999986</v>
      </c>
      <c r="I19" s="168">
        <f t="shared" si="20"/>
        <v>621189.68999999983</v>
      </c>
      <c r="J19" s="168">
        <f t="shared" si="20"/>
        <v>700212.19</v>
      </c>
      <c r="K19" s="168">
        <f t="shared" si="20"/>
        <v>677164.05</v>
      </c>
      <c r="L19" s="168">
        <f t="shared" si="20"/>
        <v>711594.16999999958</v>
      </c>
      <c r="M19" s="168">
        <f t="shared" si="20"/>
        <v>777932.75999999954</v>
      </c>
      <c r="N19" s="168">
        <f t="shared" si="20"/>
        <v>755568.75999999954</v>
      </c>
      <c r="O19" s="168">
        <f t="shared" si="20"/>
        <v>747401.82999999961</v>
      </c>
      <c r="P19" s="168">
        <f t="shared" si="20"/>
        <v>763147.77999999945</v>
      </c>
      <c r="Q19" s="168">
        <f t="shared" si="20"/>
        <v>820060.10000000033</v>
      </c>
      <c r="R19" s="409">
        <f t="shared" si="20"/>
        <v>746254.39999999979</v>
      </c>
      <c r="S19" s="165">
        <f>(R19-Q19)/Q19</f>
        <v>-9.0000354852041345E-2</v>
      </c>
      <c r="T19" s="171"/>
      <c r="U19" s="170"/>
      <c r="V19" s="167">
        <f>SUM(V7:V9)</f>
        <v>127825.96000000005</v>
      </c>
      <c r="W19" s="168">
        <f t="shared" ref="W19:AL19" si="21">SUM(W7:W9)</f>
        <v>131829.77699999997</v>
      </c>
      <c r="X19" s="168">
        <f t="shared" si="21"/>
        <v>147637.00799999994</v>
      </c>
      <c r="Y19" s="168">
        <f t="shared" si="21"/>
        <v>147798.02600000007</v>
      </c>
      <c r="Z19" s="168">
        <f t="shared" si="21"/>
        <v>150261.35799999989</v>
      </c>
      <c r="AA19" s="168">
        <f t="shared" si="21"/>
        <v>154060.902</v>
      </c>
      <c r="AB19" s="168">
        <f t="shared" si="21"/>
        <v>149616.23400000005</v>
      </c>
      <c r="AC19" s="168">
        <f t="shared" si="21"/>
        <v>163461.9059999999</v>
      </c>
      <c r="AD19" s="168">
        <f t="shared" si="21"/>
        <v>175986.76699999999</v>
      </c>
      <c r="AE19" s="168">
        <f t="shared" si="21"/>
        <v>179661.59399999992</v>
      </c>
      <c r="AF19" s="168">
        <f t="shared" si="21"/>
        <v>185422.15799999988</v>
      </c>
      <c r="AG19" s="168">
        <f t="shared" si="21"/>
        <v>208515.4380000002</v>
      </c>
      <c r="AH19" s="168">
        <f t="shared" si="21"/>
        <v>211263.07400000002</v>
      </c>
      <c r="AI19" s="168">
        <f t="shared" si="21"/>
        <v>210042.29800000007</v>
      </c>
      <c r="AJ19" s="168">
        <f t="shared" si="21"/>
        <v>217074.01400000032</v>
      </c>
      <c r="AK19" s="168">
        <f t="shared" si="21"/>
        <v>217074.10800000004</v>
      </c>
      <c r="AL19" s="169">
        <f t="shared" si="21"/>
        <v>204056.98699999996</v>
      </c>
      <c r="AM19" s="57">
        <f t="shared" si="1"/>
        <v>-5.9966253552450714E-2</v>
      </c>
      <c r="AO19" s="172">
        <f t="shared" si="2"/>
        <v>2.2349763291863489</v>
      </c>
      <c r="AP19" s="173">
        <f t="shared" si="3"/>
        <v>2.1937846678638007</v>
      </c>
      <c r="AQ19" s="173">
        <f t="shared" si="4"/>
        <v>1.9026467675130263</v>
      </c>
      <c r="AR19" s="173">
        <f t="shared" si="5"/>
        <v>2.094706755562032</v>
      </c>
      <c r="AS19" s="173">
        <f t="shared" si="6"/>
        <v>2.3741089844582248</v>
      </c>
      <c r="AT19" s="173">
        <f t="shared" si="7"/>
        <v>2.4325693006214739</v>
      </c>
      <c r="AU19" s="173">
        <f t="shared" si="8"/>
        <v>2.4895636701052433</v>
      </c>
      <c r="AV19" s="173">
        <f t="shared" si="9"/>
        <v>2.6314330168615636</v>
      </c>
      <c r="AW19" s="173">
        <f t="shared" si="10"/>
        <v>2.5133348078387496</v>
      </c>
      <c r="AX19" s="173">
        <f t="shared" si="11"/>
        <v>2.6531472543470063</v>
      </c>
      <c r="AY19" s="173">
        <f t="shared" si="12"/>
        <v>2.6057290210795294</v>
      </c>
      <c r="AZ19" s="173">
        <f t="shared" si="13"/>
        <v>2.6803786743728382</v>
      </c>
      <c r="BA19" s="173">
        <f t="shared" si="14"/>
        <v>2.7960800549773941</v>
      </c>
      <c r="BB19" s="173">
        <f t="shared" si="15"/>
        <v>2.8102994877601537</v>
      </c>
      <c r="BC19" s="173">
        <f t="shared" si="16"/>
        <v>2.8444558143116194</v>
      </c>
      <c r="BD19" s="173">
        <f t="shared" si="17"/>
        <v>2.647051210027167</v>
      </c>
      <c r="BE19" s="173">
        <f t="shared" si="18"/>
        <v>2.7344158640806677</v>
      </c>
      <c r="BF19" s="61">
        <f t="shared" si="19"/>
        <v>3.3004519792650351E-2</v>
      </c>
      <c r="BI19" s="105"/>
    </row>
    <row r="20" spans="1:61" ht="20.100000000000001" customHeight="1">
      <c r="A20" s="121" t="s">
        <v>84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N20" si="22">SUM(E7:E9)</f>
        <v>705578.6</v>
      </c>
      <c r="F20" s="154">
        <f t="shared" si="22"/>
        <v>632916.85000000009</v>
      </c>
      <c r="G20" s="154">
        <f t="shared" si="22"/>
        <v>633325.84999999986</v>
      </c>
      <c r="H20" s="154">
        <f t="shared" si="22"/>
        <v>600973.71999999986</v>
      </c>
      <c r="I20" s="154">
        <f t="shared" si="22"/>
        <v>621189.68999999983</v>
      </c>
      <c r="J20" s="154">
        <f t="shared" si="22"/>
        <v>700212.19</v>
      </c>
      <c r="K20" s="154">
        <f t="shared" si="22"/>
        <v>677164.05</v>
      </c>
      <c r="L20" s="154">
        <f t="shared" si="22"/>
        <v>711594.16999999958</v>
      </c>
      <c r="M20" s="154">
        <f t="shared" si="22"/>
        <v>777932.75999999954</v>
      </c>
      <c r="N20" s="154">
        <f t="shared" si="22"/>
        <v>755568.75999999954</v>
      </c>
      <c r="O20" s="154">
        <f t="shared" ref="O20:Q20" si="23">SUM(O7:O9)</f>
        <v>747401.82999999961</v>
      </c>
      <c r="P20" s="154">
        <f t="shared" ref="P20" si="24">SUM(P7:P9)</f>
        <v>763147.77999999945</v>
      </c>
      <c r="Q20" s="154">
        <f t="shared" si="23"/>
        <v>820060.10000000033</v>
      </c>
      <c r="R20" s="154">
        <f>IF(R9="","",SUM(R7:R9))</f>
        <v>746254.39999999979</v>
      </c>
      <c r="S20" s="61">
        <f>IF(R20="","",(R20-Q20)/Q20)</f>
        <v>-9.0000354852041345E-2</v>
      </c>
      <c r="U20" s="109" t="s">
        <v>84</v>
      </c>
      <c r="V20" s="117">
        <f t="shared" ref="V20:AK20" si="25">SUM(V7:V9)</f>
        <v>127825.96000000005</v>
      </c>
      <c r="W20" s="154">
        <f t="shared" si="25"/>
        <v>131829.77699999997</v>
      </c>
      <c r="X20" s="154">
        <f t="shared" si="25"/>
        <v>147637.00799999994</v>
      </c>
      <c r="Y20" s="154">
        <f t="shared" si="25"/>
        <v>147798.02600000007</v>
      </c>
      <c r="Z20" s="154">
        <f t="shared" si="25"/>
        <v>150261.35799999989</v>
      </c>
      <c r="AA20" s="154">
        <f t="shared" si="25"/>
        <v>154060.902</v>
      </c>
      <c r="AB20" s="154">
        <f t="shared" si="25"/>
        <v>149616.23400000005</v>
      </c>
      <c r="AC20" s="154">
        <f t="shared" si="25"/>
        <v>163461.9059999999</v>
      </c>
      <c r="AD20" s="154">
        <f t="shared" si="25"/>
        <v>175986.76699999999</v>
      </c>
      <c r="AE20" s="154">
        <f t="shared" si="25"/>
        <v>179661.59399999992</v>
      </c>
      <c r="AF20" s="154">
        <f t="shared" si="25"/>
        <v>185422.15799999988</v>
      </c>
      <c r="AG20" s="154">
        <f t="shared" si="25"/>
        <v>208515.4380000002</v>
      </c>
      <c r="AH20" s="154">
        <f t="shared" si="25"/>
        <v>211263.07400000002</v>
      </c>
      <c r="AI20" s="154">
        <f>SUM(AI7:AI9)</f>
        <v>210042.29800000007</v>
      </c>
      <c r="AJ20" s="154">
        <f>SUM(AJ7:AJ9)</f>
        <v>217074.01400000032</v>
      </c>
      <c r="AK20" s="154">
        <f t="shared" si="25"/>
        <v>217074.10800000004</v>
      </c>
      <c r="AL20" s="119">
        <f>IF(AL9="","",SUM(AL7:AL9))</f>
        <v>204056.98699999996</v>
      </c>
      <c r="AM20" s="61">
        <f t="shared" si="1"/>
        <v>-5.9966253552450714E-2</v>
      </c>
      <c r="AO20" s="124">
        <f t="shared" si="2"/>
        <v>2.2349763291863489</v>
      </c>
      <c r="AP20" s="156">
        <f t="shared" si="3"/>
        <v>2.1937846678638007</v>
      </c>
      <c r="AQ20" s="156">
        <f t="shared" si="4"/>
        <v>1.9026467675130263</v>
      </c>
      <c r="AR20" s="156">
        <f t="shared" si="5"/>
        <v>2.094706755562032</v>
      </c>
      <c r="AS20" s="156">
        <f t="shared" si="6"/>
        <v>2.3741089844582248</v>
      </c>
      <c r="AT20" s="156">
        <f t="shared" si="7"/>
        <v>2.4325693006214739</v>
      </c>
      <c r="AU20" s="156">
        <f t="shared" si="8"/>
        <v>2.4895636701052433</v>
      </c>
      <c r="AV20" s="156">
        <f t="shared" si="9"/>
        <v>2.6314330168615636</v>
      </c>
      <c r="AW20" s="156">
        <f t="shared" si="10"/>
        <v>2.5133348078387496</v>
      </c>
      <c r="AX20" s="156">
        <f t="shared" si="11"/>
        <v>2.6531472543470063</v>
      </c>
      <c r="AY20" s="156">
        <f t="shared" si="12"/>
        <v>2.6057290210795294</v>
      </c>
      <c r="AZ20" s="156">
        <f t="shared" si="13"/>
        <v>2.6803786743728382</v>
      </c>
      <c r="BA20" s="156">
        <f t="shared" si="14"/>
        <v>2.7960800549773941</v>
      </c>
      <c r="BB20" s="156">
        <f>(AI20/O20)*10</f>
        <v>2.8102994877601537</v>
      </c>
      <c r="BC20" s="156">
        <f t="shared" si="16"/>
        <v>2.8444558143116194</v>
      </c>
      <c r="BD20" s="156">
        <f t="shared" si="17"/>
        <v>2.647051210027167</v>
      </c>
      <c r="BE20" s="156">
        <f t="shared" si="18"/>
        <v>2.7344158640806677</v>
      </c>
      <c r="BF20" s="61">
        <f t="shared" si="19"/>
        <v>3.3004519792650351E-2</v>
      </c>
      <c r="BI20" s="105"/>
    </row>
    <row r="21" spans="1:61" ht="20.100000000000001" customHeight="1">
      <c r="A21" s="121" t="s">
        <v>85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6">SUM(E10:E12)</f>
        <v>793642.10999999975</v>
      </c>
      <c r="F21" s="154">
        <f t="shared" si="26"/>
        <v>677732</v>
      </c>
      <c r="G21" s="154">
        <f t="shared" si="26"/>
        <v>708901.94999999972</v>
      </c>
      <c r="H21" s="154">
        <f t="shared" si="26"/>
        <v>698966.54999999958</v>
      </c>
      <c r="I21" s="154">
        <f t="shared" si="26"/>
        <v>764650.08000000054</v>
      </c>
      <c r="J21" s="154">
        <f t="shared" si="26"/>
        <v>796480.04999999993</v>
      </c>
      <c r="K21" s="154">
        <f t="shared" si="26"/>
        <v>738948.75000000023</v>
      </c>
      <c r="L21" s="154">
        <f t="shared" si="26"/>
        <v>721584.67999999924</v>
      </c>
      <c r="M21" s="154">
        <f t="shared" si="26"/>
        <v>857827.72000000044</v>
      </c>
      <c r="N21" s="154">
        <f t="shared" si="26"/>
        <v>793316.29000000039</v>
      </c>
      <c r="O21" s="154">
        <f t="shared" ref="O21:Q21" si="27">SUM(O10:O12)</f>
        <v>832278.08000000007</v>
      </c>
      <c r="P21" s="154">
        <f t="shared" ref="P21" si="28">SUM(P10:P12)</f>
        <v>904806.05</v>
      </c>
      <c r="Q21" s="154">
        <f t="shared" si="27"/>
        <v>886151.49000000022</v>
      </c>
      <c r="R21" s="154" t="str">
        <f>IF(R13="","",SUM(R10:R12))</f>
        <v/>
      </c>
      <c r="S21" s="52" t="str">
        <f>IF(R21="","",(R21-Q21)/Q21)</f>
        <v/>
      </c>
      <c r="U21" s="109" t="s">
        <v>85</v>
      </c>
      <c r="V21" s="117">
        <f t="shared" ref="V21:AK21" si="29">SUM(V10:V12)</f>
        <v>139067.76800000004</v>
      </c>
      <c r="W21" s="154">
        <f t="shared" si="29"/>
        <v>148853.359</v>
      </c>
      <c r="X21" s="154">
        <f t="shared" si="29"/>
        <v>154274.67400000006</v>
      </c>
      <c r="Y21" s="154">
        <f t="shared" si="29"/>
        <v>163160.30300000007</v>
      </c>
      <c r="Z21" s="154">
        <f t="shared" si="29"/>
        <v>160986.291</v>
      </c>
      <c r="AA21" s="154">
        <f t="shared" si="29"/>
        <v>173530.01899999991</v>
      </c>
      <c r="AB21" s="154">
        <f t="shared" si="29"/>
        <v>163064.24500000002</v>
      </c>
      <c r="AC21" s="154">
        <f t="shared" si="29"/>
        <v>184238.13600000006</v>
      </c>
      <c r="AD21" s="154">
        <f t="shared" si="29"/>
        <v>191848.58100000001</v>
      </c>
      <c r="AE21" s="154">
        <f t="shared" si="29"/>
        <v>185481.71500000003</v>
      </c>
      <c r="AF21" s="154">
        <f t="shared" si="29"/>
        <v>184152.50399999987</v>
      </c>
      <c r="AG21" s="154">
        <f t="shared" si="29"/>
        <v>229727.8189999999</v>
      </c>
      <c r="AH21" s="154">
        <f t="shared" si="29"/>
        <v>219493.56100000002</v>
      </c>
      <c r="AI21" s="154">
        <f>SUM(AI10:AI12)</f>
        <v>236814.40700000006</v>
      </c>
      <c r="AJ21" s="154">
        <f>SUM(AJ10:AJ12)</f>
        <v>239303.40399999983</v>
      </c>
      <c r="AK21" s="154">
        <f t="shared" si="29"/>
        <v>236226.06400000013</v>
      </c>
      <c r="AL21" s="119" t="str">
        <f>IF(AL12="","",SUM(AL10:AL12))</f>
        <v/>
      </c>
      <c r="AM21" s="52" t="str">
        <f t="shared" si="1"/>
        <v/>
      </c>
      <c r="AO21" s="125">
        <f t="shared" si="2"/>
        <v>2.1295761374124362</v>
      </c>
      <c r="AP21" s="157">
        <f t="shared" si="3"/>
        <v>1.8682540841014164</v>
      </c>
      <c r="AQ21" s="157">
        <f t="shared" si="4"/>
        <v>1.9590101948490086</v>
      </c>
      <c r="AR21" s="157">
        <f t="shared" si="5"/>
        <v>2.0558423115930697</v>
      </c>
      <c r="AS21" s="157">
        <f t="shared" si="6"/>
        <v>2.3753680068227561</v>
      </c>
      <c r="AT21" s="157">
        <f t="shared" si="7"/>
        <v>2.4478705270877024</v>
      </c>
      <c r="AU21" s="157">
        <f t="shared" si="8"/>
        <v>2.3329334572591511</v>
      </c>
      <c r="AV21" s="157">
        <f t="shared" si="9"/>
        <v>2.4094437549787471</v>
      </c>
      <c r="AW21" s="157">
        <f t="shared" si="10"/>
        <v>2.4087054157853673</v>
      </c>
      <c r="AX21" s="157">
        <f t="shared" si="11"/>
        <v>2.5100754957634068</v>
      </c>
      <c r="AY21" s="157">
        <f t="shared" si="12"/>
        <v>2.5520567315813865</v>
      </c>
      <c r="AZ21" s="157">
        <f t="shared" si="13"/>
        <v>2.6780181339908178</v>
      </c>
      <c r="BA21" s="157">
        <f t="shared" si="14"/>
        <v>2.7667849982004009</v>
      </c>
      <c r="BB21" s="157">
        <f>(AI21/O21)*10</f>
        <v>2.8453759950039781</v>
      </c>
      <c r="BC21" s="157">
        <f t="shared" si="16"/>
        <v>2.6448033144782777</v>
      </c>
      <c r="BD21" s="157">
        <f t="shared" si="17"/>
        <v>2.665752601736302</v>
      </c>
      <c r="BE21" s="157" t="str">
        <f t="shared" si="18"/>
        <v/>
      </c>
      <c r="BF21" s="52" t="str">
        <f t="shared" si="19"/>
        <v/>
      </c>
      <c r="BI21" s="105"/>
    </row>
    <row r="22" spans="1:61" ht="20.100000000000001" customHeight="1">
      <c r="A22" s="121" t="s">
        <v>86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Q22" si="31">SUM(O13:O15)</f>
        <v>830495.60000000009</v>
      </c>
      <c r="P22" s="154">
        <f t="shared" ref="P22" si="32">SUM(P13:P15)</f>
        <v>849964.87999999954</v>
      </c>
      <c r="Q22" s="154">
        <f t="shared" si="31"/>
        <v>878727.88000000012</v>
      </c>
      <c r="R22" s="154" t="str">
        <f>IF(R15="","",SUM(R13:R15))</f>
        <v/>
      </c>
      <c r="S22" s="52" t="str">
        <f>IF(R22="","",(R22-Q22)/Q22)</f>
        <v/>
      </c>
      <c r="U22" s="109" t="s">
        <v>86</v>
      </c>
      <c r="V22" s="117">
        <f t="shared" ref="V22:AK22" si="33">SUM(V13:V15)</f>
        <v>158206.60300000003</v>
      </c>
      <c r="W22" s="154">
        <f t="shared" si="33"/>
        <v>169988.98999999996</v>
      </c>
      <c r="X22" s="154">
        <f t="shared" si="33"/>
        <v>174028.42199999993</v>
      </c>
      <c r="Y22" s="154">
        <f t="shared" si="33"/>
        <v>185845.58100000009</v>
      </c>
      <c r="Z22" s="154">
        <f t="shared" si="33"/>
        <v>187208.74600000004</v>
      </c>
      <c r="AA22" s="154">
        <f t="shared" si="33"/>
        <v>184869.60900000014</v>
      </c>
      <c r="AB22" s="154">
        <f t="shared" si="33"/>
        <v>182230.02000000002</v>
      </c>
      <c r="AC22" s="154">
        <f t="shared" si="33"/>
        <v>187633.69599999988</v>
      </c>
      <c r="AD22" s="154">
        <f t="shared" si="33"/>
        <v>192412.99599999998</v>
      </c>
      <c r="AE22" s="154">
        <f t="shared" si="33"/>
        <v>210505.53399999993</v>
      </c>
      <c r="AF22" s="154">
        <f t="shared" si="33"/>
        <v>229542.15600000002</v>
      </c>
      <c r="AG22" s="154">
        <f t="shared" si="33"/>
        <v>232578.478</v>
      </c>
      <c r="AH22" s="154">
        <f t="shared" si="33"/>
        <v>243737.14000000025</v>
      </c>
      <c r="AI22" s="154">
        <f>SUM(AI13:AI15)</f>
        <v>233950.72700000019</v>
      </c>
      <c r="AJ22" s="154">
        <f>SUM(AJ13:AJ15)</f>
        <v>239754.59399999981</v>
      </c>
      <c r="AK22" s="154">
        <f t="shared" si="33"/>
        <v>241890.14100000012</v>
      </c>
      <c r="AL22" s="119" t="str">
        <f>IF(AL15="","",SUM(AL13:AL15))</f>
        <v/>
      </c>
      <c r="AM22" s="52" t="str">
        <f t="shared" si="1"/>
        <v/>
      </c>
      <c r="AO22" s="125">
        <f t="shared" si="2"/>
        <v>2.2188383886890319</v>
      </c>
      <c r="AP22" s="157">
        <f t="shared" si="3"/>
        <v>2.0914214351067524</v>
      </c>
      <c r="AQ22" s="157">
        <f t="shared" si="4"/>
        <v>2.0806401653298372</v>
      </c>
      <c r="AR22" s="157">
        <f t="shared" si="5"/>
        <v>2.461963331890169</v>
      </c>
      <c r="AS22" s="157">
        <f t="shared" si="6"/>
        <v>2.5341007220888607</v>
      </c>
      <c r="AT22" s="157">
        <f t="shared" si="7"/>
        <v>2.6238920359321978</v>
      </c>
      <c r="AU22" s="157">
        <f t="shared" si="8"/>
        <v>2.5210378252334538</v>
      </c>
      <c r="AV22" s="157">
        <f t="shared" si="9"/>
        <v>2.5452176000846425</v>
      </c>
      <c r="AW22" s="157">
        <f t="shared" si="10"/>
        <v>2.7757012940097461</v>
      </c>
      <c r="AX22" s="157">
        <f t="shared" si="11"/>
        <v>2.852636870255294</v>
      </c>
      <c r="AY22" s="157">
        <f t="shared" si="12"/>
        <v>2.7021473464494807</v>
      </c>
      <c r="AZ22" s="157">
        <f t="shared" si="13"/>
        <v>2.9082210425011565</v>
      </c>
      <c r="BA22" s="157">
        <f t="shared" si="14"/>
        <v>2.8686093250975446</v>
      </c>
      <c r="BB22" s="157">
        <f>(AI22/O22)*10</f>
        <v>2.8170014025360297</v>
      </c>
      <c r="BC22" s="157">
        <f t="shared" si="16"/>
        <v>2.8207588294706949</v>
      </c>
      <c r="BD22" s="157">
        <f t="shared" si="17"/>
        <v>2.7527309250731875</v>
      </c>
      <c r="BE22" s="157" t="str">
        <f t="shared" si="18"/>
        <v/>
      </c>
      <c r="BF22" s="52" t="str">
        <f t="shared" si="19"/>
        <v/>
      </c>
      <c r="BI22" s="105"/>
    </row>
    <row r="23" spans="1:61" ht="20.100000000000001" customHeight="1" thickBot="1">
      <c r="A23" s="122" t="s">
        <v>87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Q23" si="35">SUM(O16:O18)</f>
        <v>779776.2899999998</v>
      </c>
      <c r="P23" s="155">
        <f t="shared" ref="P23" si="36">SUM(P16:P18)</f>
        <v>851433.13999999978</v>
      </c>
      <c r="Q23" s="155">
        <f t="shared" si="35"/>
        <v>823217.44000000029</v>
      </c>
      <c r="R23" s="155" t="str">
        <f>IF(R18="","",(SUM(R16:R18)))</f>
        <v/>
      </c>
      <c r="S23" s="55" t="str">
        <f>IF(R23="","",(R23-Q23)/Q23)</f>
        <v/>
      </c>
      <c r="U23" s="110" t="s">
        <v>87</v>
      </c>
      <c r="V23" s="196">
        <f t="shared" ref="V23:AK23" si="37">SUM(V16:V18)</f>
        <v>189279.87400000004</v>
      </c>
      <c r="W23" s="155">
        <f t="shared" si="37"/>
        <v>206246.13400000002</v>
      </c>
      <c r="X23" s="155">
        <f t="shared" si="37"/>
        <v>227564.73100000003</v>
      </c>
      <c r="Y23" s="155">
        <f t="shared" si="37"/>
        <v>223989.65199999989</v>
      </c>
      <c r="Z23" s="155">
        <f t="shared" si="37"/>
        <v>227828.40799999997</v>
      </c>
      <c r="AA23" s="155">
        <f t="shared" si="37"/>
        <v>223073.37500000009</v>
      </c>
      <c r="AB23" s="155">
        <f t="shared" si="37"/>
        <v>229063.12599999984</v>
      </c>
      <c r="AC23" s="155">
        <f t="shared" si="37"/>
        <v>242707.26199999999</v>
      </c>
      <c r="AD23" s="155">
        <f t="shared" si="37"/>
        <v>240093.19299999997</v>
      </c>
      <c r="AE23" s="155">
        <f t="shared" si="37"/>
        <v>243753.495</v>
      </c>
      <c r="AF23" s="155">
        <f t="shared" si="37"/>
        <v>257072.85799999989</v>
      </c>
      <c r="AG23" s="155">
        <f t="shared" si="37"/>
        <v>256615.4160000002</v>
      </c>
      <c r="AH23" s="155">
        <f t="shared" si="37"/>
        <v>264469.51299999969</v>
      </c>
      <c r="AI23" s="155">
        <f>SUM(AI16:AI18)</f>
        <v>243824.8679999999</v>
      </c>
      <c r="AJ23" s="155">
        <f>SUM(AJ16:AJ18)</f>
        <v>267881.39899999992</v>
      </c>
      <c r="AK23" s="155">
        <f t="shared" si="37"/>
        <v>259499.48000000004</v>
      </c>
      <c r="AL23" s="123" t="str">
        <f>IF(AL18="","",SUM(AL16:AL18))</f>
        <v/>
      </c>
      <c r="AM23" s="55" t="str">
        <f t="shared" si="1"/>
        <v/>
      </c>
      <c r="AO23" s="126">
        <f>(V23/B23)*10</f>
        <v>2.5983068713923734</v>
      </c>
      <c r="AP23" s="158">
        <f>(W23/C23)*10</f>
        <v>2.3757143100519302</v>
      </c>
      <c r="AQ23" s="158">
        <f t="shared" ref="AQ23:BA23" si="38">IF(X18="","",(X23/D23)*10)</f>
        <v>2.363592154138149</v>
      </c>
      <c r="AR23" s="158">
        <f t="shared" si="38"/>
        <v>2.8478316593348785</v>
      </c>
      <c r="AS23" s="158">
        <f t="shared" si="38"/>
        <v>2.895775220890676</v>
      </c>
      <c r="AT23" s="158">
        <f t="shared" si="38"/>
        <v>2.9687767979556323</v>
      </c>
      <c r="AU23" s="158">
        <f t="shared" si="38"/>
        <v>3.0270235404625998</v>
      </c>
      <c r="AV23" s="158">
        <f t="shared" si="38"/>
        <v>2.8270139600458304</v>
      </c>
      <c r="AW23" s="158">
        <f t="shared" si="38"/>
        <v>3.1505149144959335</v>
      </c>
      <c r="AX23" s="158">
        <f t="shared" si="38"/>
        <v>3.012412183728137</v>
      </c>
      <c r="AY23" s="158">
        <f t="shared" si="38"/>
        <v>2.9591985197702608</v>
      </c>
      <c r="AZ23" s="158">
        <f t="shared" si="38"/>
        <v>3.0100187840397759</v>
      </c>
      <c r="BA23" s="158">
        <f t="shared" si="38"/>
        <v>3.0931421227564533</v>
      </c>
      <c r="BB23" s="158">
        <f>IF(AI18="","",(AI23/O23)*10)</f>
        <v>3.126856652694582</v>
      </c>
      <c r="BC23" s="158">
        <f t="shared" ref="BC23:BD23" si="39">IF(AJ18="","",(AJ23/P23)*10)</f>
        <v>3.1462411599341786</v>
      </c>
      <c r="BD23" s="158">
        <f t="shared" si="39"/>
        <v>3.1522592621458543</v>
      </c>
      <c r="BE23" s="158" t="str">
        <f t="shared" si="18"/>
        <v/>
      </c>
      <c r="BF23" s="55" t="str">
        <f t="shared" si="19"/>
        <v/>
      </c>
      <c r="BI23" s="105"/>
    </row>
    <row r="24" spans="1:61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BI24" s="105"/>
    </row>
    <row r="25" spans="1:61" ht="15.75" thickBot="1">
      <c r="S25" s="107" t="s">
        <v>1</v>
      </c>
      <c r="AM25" s="286">
        <v>1000</v>
      </c>
      <c r="BF25" s="286" t="s">
        <v>46</v>
      </c>
      <c r="BI25" s="105"/>
    </row>
    <row r="26" spans="1:61" ht="20.100000000000001" customHeight="1">
      <c r="A26" s="457" t="s">
        <v>2</v>
      </c>
      <c r="B26" s="459" t="s">
        <v>71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3"/>
      <c r="S26" s="455" t="s">
        <v>153</v>
      </c>
      <c r="U26" s="460" t="s">
        <v>3</v>
      </c>
      <c r="V26" s="452" t="s">
        <v>71</v>
      </c>
      <c r="W26" s="453"/>
      <c r="X26" s="453"/>
      <c r="Y26" s="453"/>
      <c r="Z26" s="453"/>
      <c r="AA26" s="453"/>
      <c r="AB26" s="453"/>
      <c r="AC26" s="453"/>
      <c r="AD26" s="453"/>
      <c r="AE26" s="453"/>
      <c r="AF26" s="453"/>
      <c r="AG26" s="453"/>
      <c r="AH26" s="453"/>
      <c r="AI26" s="453"/>
      <c r="AJ26" s="453"/>
      <c r="AK26" s="453"/>
      <c r="AL26" s="454"/>
      <c r="AM26" s="455" t="s">
        <v>153</v>
      </c>
      <c r="AO26" s="452" t="s">
        <v>71</v>
      </c>
      <c r="AP26" s="453"/>
      <c r="AQ26" s="453"/>
      <c r="AR26" s="453"/>
      <c r="AS26" s="453"/>
      <c r="AT26" s="453"/>
      <c r="AU26" s="453"/>
      <c r="AV26" s="453"/>
      <c r="AW26" s="453"/>
      <c r="AX26" s="453"/>
      <c r="AY26" s="453"/>
      <c r="AZ26" s="453"/>
      <c r="BA26" s="453"/>
      <c r="BB26" s="453"/>
      <c r="BC26" s="453"/>
      <c r="BD26" s="453"/>
      <c r="BE26" s="454"/>
      <c r="BF26" s="455" t="str">
        <f>AM26</f>
        <v>D       2026/2025</v>
      </c>
      <c r="BI26" s="105"/>
    </row>
    <row r="27" spans="1:61" ht="20.100000000000001" customHeight="1" thickBot="1">
      <c r="A27" s="45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2">
        <v>2020</v>
      </c>
      <c r="M27" s="262">
        <v>2021</v>
      </c>
      <c r="N27" s="262">
        <v>2022</v>
      </c>
      <c r="O27" s="262">
        <v>2023</v>
      </c>
      <c r="P27" s="262">
        <v>2024</v>
      </c>
      <c r="Q27" s="262">
        <v>2025</v>
      </c>
      <c r="R27" s="262">
        <v>2026</v>
      </c>
      <c r="S27" s="456"/>
      <c r="U27" s="461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56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176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35">
        <v>2024</v>
      </c>
      <c r="BD27" s="135">
        <v>2025</v>
      </c>
      <c r="BE27" s="133">
        <v>2026</v>
      </c>
      <c r="BF27" s="456"/>
      <c r="BI27" s="105"/>
    </row>
    <row r="28" spans="1:61" ht="3" customHeight="1" thickBot="1">
      <c r="A28" s="288" t="s">
        <v>88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9"/>
      <c r="U28" s="288"/>
      <c r="V28" s="290">
        <v>2010</v>
      </c>
      <c r="W28" s="290">
        <v>2011</v>
      </c>
      <c r="X28" s="290">
        <v>2012</v>
      </c>
      <c r="Y28" s="290"/>
      <c r="Z28" s="290"/>
      <c r="AA28" s="290"/>
      <c r="AB28" s="290"/>
      <c r="AC28" s="290"/>
      <c r="AD28" s="287"/>
      <c r="AE28" s="287"/>
      <c r="AF28" s="287"/>
      <c r="AG28" s="287"/>
      <c r="AH28" s="287"/>
      <c r="AI28" s="287"/>
      <c r="AJ28" s="287"/>
      <c r="AK28" s="287"/>
      <c r="AL28" s="290"/>
      <c r="AM28" s="291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89"/>
      <c r="BI28" s="105"/>
    </row>
    <row r="29" spans="1:61" ht="20.100000000000001" customHeight="1">
      <c r="A29" s="120" t="s">
        <v>72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99971.109999999986</v>
      </c>
      <c r="Q29" s="153">
        <v>113553.34999999995</v>
      </c>
      <c r="R29" s="153">
        <v>89825.73000000004</v>
      </c>
      <c r="S29" s="61">
        <f t="shared" ref="S29:S45" si="40">IF(R29="","",(R29-Q29)/Q29)</f>
        <v>-0.20895570231965785</v>
      </c>
      <c r="U29" s="109" t="s">
        <v>72</v>
      </c>
      <c r="V29" s="39">
        <v>23270.865999999998</v>
      </c>
      <c r="W29" s="153">
        <v>22495.121000000003</v>
      </c>
      <c r="X29" s="153">
        <v>24799.759999999984</v>
      </c>
      <c r="Y29" s="153">
        <v>25615.480000000018</v>
      </c>
      <c r="Z29" s="153">
        <v>29400.613000000012</v>
      </c>
      <c r="AA29" s="153">
        <v>25803.076000000012</v>
      </c>
      <c r="AB29" s="153">
        <v>26846.136999999999</v>
      </c>
      <c r="AC29" s="153">
        <v>26379.177</v>
      </c>
      <c r="AD29" s="153">
        <v>31298.861000000001</v>
      </c>
      <c r="AE29" s="153">
        <v>31619.378999999994</v>
      </c>
      <c r="AF29" s="153">
        <v>28181.773000000012</v>
      </c>
      <c r="AG29" s="153">
        <v>29969.556000000044</v>
      </c>
      <c r="AH29" s="153">
        <v>27448.124000000014</v>
      </c>
      <c r="AI29" s="153">
        <v>27409.352000000024</v>
      </c>
      <c r="AJ29" s="153">
        <v>29052.251999999982</v>
      </c>
      <c r="AK29" s="153">
        <v>30523.398000000034</v>
      </c>
      <c r="AL29" s="112">
        <v>25958.863000000008</v>
      </c>
      <c r="AM29" s="61">
        <f>(AL29-AK29)/AK29</f>
        <v>-0.14954216434225379</v>
      </c>
      <c r="AO29" s="197">
        <f t="shared" ref="AO29:AO38" si="41">(V29/B29)*10</f>
        <v>2.7191842704023532</v>
      </c>
      <c r="AP29" s="156">
        <f t="shared" ref="AP29:AP38" si="42">(W29/C29)*10</f>
        <v>2.7800309700828514</v>
      </c>
      <c r="AQ29" s="156">
        <f t="shared" ref="AQ29:AQ38" si="43">(X29/D29)*10</f>
        <v>1.9785027216642543</v>
      </c>
      <c r="AR29" s="156">
        <f t="shared" ref="AR29:AR38" si="44">(Y29/E29)*10</f>
        <v>2.1318199900464254</v>
      </c>
      <c r="AS29" s="156">
        <f t="shared" ref="AS29:AS38" si="45">(Z29/F29)*10</f>
        <v>2.8836241613634588</v>
      </c>
      <c r="AT29" s="156">
        <f t="shared" ref="AT29:AT38" si="46">(AA29/G29)*10</f>
        <v>2.8113968285340656</v>
      </c>
      <c r="AU29" s="156">
        <f t="shared" ref="AU29:AU38" si="47">(AB29/H29)*10</f>
        <v>2.849648832409958</v>
      </c>
      <c r="AV29" s="156">
        <f t="shared" ref="AV29:AV38" si="48">(AC29/I29)*10</f>
        <v>2.7402501496381166</v>
      </c>
      <c r="AW29" s="156">
        <f t="shared" ref="AW29:AW38" si="49">(AD29/J29)*10</f>
        <v>2.5088253749107055</v>
      </c>
      <c r="AX29" s="156">
        <f t="shared" ref="AX29:AX38" si="50">(AE29/K29)*10</f>
        <v>2.713367743379365</v>
      </c>
      <c r="AY29" s="156">
        <f t="shared" ref="AY29:AY38" si="51">(AF29/L29)*10</f>
        <v>2.7634057686437541</v>
      </c>
      <c r="AZ29" s="156">
        <f t="shared" ref="AZ29:AZ38" si="52">(AG29/M29)*10</f>
        <v>2.8185167159702846</v>
      </c>
      <c r="BA29" s="156">
        <f t="shared" ref="BA29:BA38" si="53">(AH29/N29)*10</f>
        <v>2.7810398942869212</v>
      </c>
      <c r="BB29" s="156">
        <f t="shared" ref="BB29:BB38" si="54">(AI29/O29)*10</f>
        <v>2.8049428744170504</v>
      </c>
      <c r="BC29" s="156">
        <f t="shared" ref="BC29:BC38" si="55">(AJ29/P29)*10</f>
        <v>2.9060647621097724</v>
      </c>
      <c r="BD29" s="156">
        <f t="shared" ref="BD29:BE38" si="56">(AK29/Q29)*10</f>
        <v>2.6880226783269756</v>
      </c>
      <c r="BE29" s="156">
        <f t="shared" si="56"/>
        <v>2.8899139478187368</v>
      </c>
      <c r="BF29" s="61">
        <f t="shared" ref="BF29:BF45" si="57">IF(BE29="","",(BE29-BD29)/BD29)</f>
        <v>7.510772551123647E-2</v>
      </c>
      <c r="BI29" s="105"/>
    </row>
    <row r="30" spans="1:61" ht="20.100000000000001" customHeight="1">
      <c r="A30" s="121" t="s">
        <v>73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116909.73000000004</v>
      </c>
      <c r="Q30" s="154">
        <v>130686.72000000003</v>
      </c>
      <c r="R30" s="154">
        <v>107409.42000000006</v>
      </c>
      <c r="S30" s="52">
        <f t="shared" si="40"/>
        <v>-0.17811526679987047</v>
      </c>
      <c r="U30" s="109" t="s">
        <v>73</v>
      </c>
      <c r="V30" s="19">
        <v>24769.378999999986</v>
      </c>
      <c r="W30" s="154">
        <v>26090.180999999997</v>
      </c>
      <c r="X30" s="154">
        <v>26845.964000000011</v>
      </c>
      <c r="Y30" s="154">
        <v>29407.368999999981</v>
      </c>
      <c r="Z30" s="154">
        <v>29868.044999999998</v>
      </c>
      <c r="AA30" s="154">
        <v>27835.92599999997</v>
      </c>
      <c r="AB30" s="154">
        <v>29206.410000000018</v>
      </c>
      <c r="AC30" s="154">
        <v>26234.001999999982</v>
      </c>
      <c r="AD30" s="154">
        <v>31644.39</v>
      </c>
      <c r="AE30" s="154">
        <v>32055.040000000023</v>
      </c>
      <c r="AF30" s="154">
        <v>26905.675000000007</v>
      </c>
      <c r="AG30" s="154">
        <v>29964.09199999999</v>
      </c>
      <c r="AH30" s="154">
        <v>30612.233000000022</v>
      </c>
      <c r="AI30" s="154">
        <v>27807.31499999997</v>
      </c>
      <c r="AJ30" s="154">
        <v>32092.275999999983</v>
      </c>
      <c r="AK30" s="154">
        <v>32076.341999999986</v>
      </c>
      <c r="AL30" s="119">
        <v>30075.173999999985</v>
      </c>
      <c r="AM30" s="52">
        <f t="shared" ref="AM30:AM45" si="58">IF(AL30="","",(AL30-AK30)/AK30)</f>
        <v>-6.2387662533340063E-2</v>
      </c>
      <c r="AO30" s="198">
        <f t="shared" si="41"/>
        <v>2.7879398375187985</v>
      </c>
      <c r="AP30" s="157">
        <f t="shared" si="42"/>
        <v>2.0427271510143492</v>
      </c>
      <c r="AQ30" s="157">
        <f t="shared" si="43"/>
        <v>2.0896835533292704</v>
      </c>
      <c r="AR30" s="157">
        <f t="shared" si="44"/>
        <v>1.9668833753855519</v>
      </c>
      <c r="AS30" s="157">
        <f t="shared" si="45"/>
        <v>2.7208012815111413</v>
      </c>
      <c r="AT30" s="157">
        <f t="shared" si="46"/>
        <v>2.8186535496385967</v>
      </c>
      <c r="AU30" s="157">
        <f t="shared" si="47"/>
        <v>2.5500559099287456</v>
      </c>
      <c r="AV30" s="157">
        <f t="shared" si="48"/>
        <v>2.5589202711163801</v>
      </c>
      <c r="AW30" s="157">
        <f t="shared" si="49"/>
        <v>2.135369876877645</v>
      </c>
      <c r="AX30" s="157">
        <f t="shared" si="50"/>
        <v>2.795967218099392</v>
      </c>
      <c r="AY30" s="157">
        <f t="shared" si="51"/>
        <v>2.5867100565456687</v>
      </c>
      <c r="AZ30" s="157">
        <f t="shared" si="52"/>
        <v>2.702163825618805</v>
      </c>
      <c r="BA30" s="157">
        <f t="shared" si="53"/>
        <v>2.8538574514087225</v>
      </c>
      <c r="BB30" s="157">
        <f t="shared" si="54"/>
        <v>2.8045980686445504</v>
      </c>
      <c r="BC30" s="157">
        <f t="shared" si="55"/>
        <v>2.745047482360961</v>
      </c>
      <c r="BD30" s="157">
        <f t="shared" si="56"/>
        <v>2.4544454096024433</v>
      </c>
      <c r="BE30" s="157">
        <f t="shared" si="56"/>
        <v>2.8000499397538849</v>
      </c>
      <c r="BF30" s="52">
        <f t="shared" si="57"/>
        <v>0.14080758480076389</v>
      </c>
      <c r="BI30" s="105"/>
    </row>
    <row r="31" spans="1:61" ht="20.100000000000001" customHeight="1">
      <c r="A31" s="121" t="s">
        <v>74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135113.56000000003</v>
      </c>
      <c r="Q31" s="154">
        <v>138721.73000000001</v>
      </c>
      <c r="R31" s="154">
        <v>123772.32999999999</v>
      </c>
      <c r="S31" s="52">
        <f t="shared" si="40"/>
        <v>-0.10776538037696057</v>
      </c>
      <c r="U31" s="109" t="s">
        <v>74</v>
      </c>
      <c r="V31" s="19">
        <v>34176.324999999983</v>
      </c>
      <c r="W31" s="154">
        <v>30181.553999999996</v>
      </c>
      <c r="X31" s="154">
        <v>34669.633000000002</v>
      </c>
      <c r="Y31" s="154">
        <v>29423.860999999994</v>
      </c>
      <c r="Z31" s="154">
        <v>29544.088000000018</v>
      </c>
      <c r="AA31" s="154">
        <v>34831.201999999983</v>
      </c>
      <c r="AB31" s="154">
        <v>34959.243999999999</v>
      </c>
      <c r="AC31" s="154">
        <v>36752.83499999997</v>
      </c>
      <c r="AD31" s="154">
        <v>36699.917000000001</v>
      </c>
      <c r="AE31" s="154">
        <v>35665.698999999964</v>
      </c>
      <c r="AF31" s="154">
        <v>30966.271999999997</v>
      </c>
      <c r="AG31" s="154">
        <v>41575.407999999974</v>
      </c>
      <c r="AH31" s="154">
        <v>38835.720000000016</v>
      </c>
      <c r="AI31" s="154">
        <v>38540.090000000004</v>
      </c>
      <c r="AJ31" s="154">
        <v>34052.203999999998</v>
      </c>
      <c r="AK31" s="154">
        <v>34299.871999999981</v>
      </c>
      <c r="AL31" s="119">
        <v>33852.828999999969</v>
      </c>
      <c r="AM31" s="52">
        <f t="shared" si="58"/>
        <v>-1.3033372252818105E-2</v>
      </c>
      <c r="AO31" s="198">
        <f t="shared" si="41"/>
        <v>2.0964781146598703</v>
      </c>
      <c r="AP31" s="157">
        <f t="shared" si="42"/>
        <v>2.4308336581123937</v>
      </c>
      <c r="AQ31" s="157">
        <f t="shared" si="43"/>
        <v>1.9152653234034593</v>
      </c>
      <c r="AR31" s="157">
        <f t="shared" si="44"/>
        <v>2.2929730300085991</v>
      </c>
      <c r="AS31" s="157">
        <f t="shared" si="45"/>
        <v>2.7059927155303445</v>
      </c>
      <c r="AT31" s="157">
        <f t="shared" si="46"/>
        <v>2.7063088774745574</v>
      </c>
      <c r="AU31" s="157">
        <f t="shared" si="47"/>
        <v>2.0927770392969895</v>
      </c>
      <c r="AV31" s="157">
        <f t="shared" si="48"/>
        <v>2.8047938509619263</v>
      </c>
      <c r="AW31" s="157">
        <f t="shared" si="49"/>
        <v>2.691589892008329</v>
      </c>
      <c r="AX31" s="157">
        <f t="shared" si="50"/>
        <v>2.7142155595131729</v>
      </c>
      <c r="AY31" s="157">
        <f t="shared" si="51"/>
        <v>2.6248636127218381</v>
      </c>
      <c r="AZ31" s="157">
        <f t="shared" si="52"/>
        <v>2.6944911272557897</v>
      </c>
      <c r="BA31" s="157">
        <f t="shared" si="53"/>
        <v>2.8176742788291529</v>
      </c>
      <c r="BB31" s="157">
        <f t="shared" si="54"/>
        <v>2.7981723780518082</v>
      </c>
      <c r="BC31" s="157">
        <f t="shared" si="55"/>
        <v>2.5202654715041177</v>
      </c>
      <c r="BD31" s="157">
        <f t="shared" si="56"/>
        <v>2.4725666267281974</v>
      </c>
      <c r="BE31" s="157">
        <f t="shared" ref="BE31" si="59">(AL31/R31)*10</f>
        <v>2.7350886098694249</v>
      </c>
      <c r="BF31" s="52">
        <f t="shared" ref="BF31" si="60">IF(BE31="","",(BE31-BD31)/BD31)</f>
        <v>0.10617387628846528</v>
      </c>
      <c r="BI31" s="105"/>
    </row>
    <row r="32" spans="1:61" ht="20.100000000000001" customHeight="1">
      <c r="A32" s="121" t="s">
        <v>75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147483.00000000003</v>
      </c>
      <c r="Q32" s="154">
        <v>146612.74999999988</v>
      </c>
      <c r="R32" s="154"/>
      <c r="S32" s="52" t="str">
        <f t="shared" si="40"/>
        <v/>
      </c>
      <c r="U32" s="109" t="s">
        <v>75</v>
      </c>
      <c r="V32" s="19">
        <v>29571.834999999992</v>
      </c>
      <c r="W32" s="154">
        <v>27556.182000000004</v>
      </c>
      <c r="X32" s="154">
        <v>27462.67</v>
      </c>
      <c r="Y32" s="154">
        <v>33693.252999999975</v>
      </c>
      <c r="Z32" s="154">
        <v>31434.276000000013</v>
      </c>
      <c r="AA32" s="154">
        <v>35272.59899999998</v>
      </c>
      <c r="AB32" s="154">
        <v>32738.878999999994</v>
      </c>
      <c r="AC32" s="154">
        <v>32002.925999999999</v>
      </c>
      <c r="AD32" s="154">
        <v>37177.171999999999</v>
      </c>
      <c r="AE32" s="154">
        <v>34138.758999999991</v>
      </c>
      <c r="AF32" s="154">
        <v>27197.232999999986</v>
      </c>
      <c r="AG32" s="154">
        <v>36264.787000000062</v>
      </c>
      <c r="AH32" s="154">
        <v>35088.123000000021</v>
      </c>
      <c r="AI32" s="154">
        <v>31355.767000000014</v>
      </c>
      <c r="AJ32" s="154">
        <v>35430.792000000016</v>
      </c>
      <c r="AK32" s="154">
        <v>35349.999000000033</v>
      </c>
      <c r="AL32" s="119"/>
      <c r="AM32" s="52" t="str">
        <f t="shared" si="58"/>
        <v/>
      </c>
      <c r="AO32" s="198">
        <f t="shared" si="41"/>
        <v>2.2914270225780289</v>
      </c>
      <c r="AP32" s="157">
        <f t="shared" si="42"/>
        <v>1.9145717289185553</v>
      </c>
      <c r="AQ32" s="157">
        <f t="shared" si="43"/>
        <v>2.1035922277296368</v>
      </c>
      <c r="AR32" s="157">
        <f t="shared" si="44"/>
        <v>2.004869476200021</v>
      </c>
      <c r="AS32" s="157">
        <f t="shared" si="45"/>
        <v>2.7051742263548508</v>
      </c>
      <c r="AT32" s="157">
        <f t="shared" si="46"/>
        <v>2.7930772105810764</v>
      </c>
      <c r="AU32" s="157">
        <f t="shared" si="47"/>
        <v>2.0109938298336294</v>
      </c>
      <c r="AV32" s="157">
        <f t="shared" si="48"/>
        <v>2.3678384891138591</v>
      </c>
      <c r="AW32" s="157">
        <f t="shared" si="49"/>
        <v>2.2640842936783332</v>
      </c>
      <c r="AX32" s="157">
        <f t="shared" si="50"/>
        <v>2.578341806144997</v>
      </c>
      <c r="AY32" s="157">
        <f t="shared" si="51"/>
        <v>2.6090495071464521</v>
      </c>
      <c r="AZ32" s="157">
        <f t="shared" si="52"/>
        <v>2.6516092544009791</v>
      </c>
      <c r="BA32" s="157">
        <f t="shared" si="53"/>
        <v>2.6528187763991968</v>
      </c>
      <c r="BB32" s="157">
        <f t="shared" si="54"/>
        <v>2.6880382267319995</v>
      </c>
      <c r="BC32" s="157">
        <f t="shared" si="55"/>
        <v>2.4023644759056979</v>
      </c>
      <c r="BD32" s="157">
        <f t="shared" si="56"/>
        <v>2.4111135627699545</v>
      </c>
      <c r="BE32" s="157"/>
      <c r="BF32" s="52" t="str">
        <f t="shared" si="57"/>
        <v/>
      </c>
      <c r="BI32" s="105"/>
    </row>
    <row r="33" spans="1:61" ht="20.100000000000001" customHeight="1">
      <c r="A33" s="121" t="s">
        <v>76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152707.31</v>
      </c>
      <c r="Q33" s="154">
        <v>149186.7000000001</v>
      </c>
      <c r="R33" s="154"/>
      <c r="S33" s="52" t="str">
        <f t="shared" si="40"/>
        <v/>
      </c>
      <c r="U33" s="109" t="s">
        <v>76</v>
      </c>
      <c r="V33" s="19">
        <v>29004.790999999972</v>
      </c>
      <c r="W33" s="154">
        <v>32396.498</v>
      </c>
      <c r="X33" s="154">
        <v>31705.719999999998</v>
      </c>
      <c r="Y33" s="154">
        <v>31122.389999999996</v>
      </c>
      <c r="Z33" s="154">
        <v>31058.100000000006</v>
      </c>
      <c r="AA33" s="154">
        <v>31539.86900000001</v>
      </c>
      <c r="AB33" s="154">
        <v>33068.363999999994</v>
      </c>
      <c r="AC33" s="154">
        <v>35573.933999999957</v>
      </c>
      <c r="AD33" s="154">
        <v>34606.108999999997</v>
      </c>
      <c r="AE33" s="154">
        <v>36493.042000000009</v>
      </c>
      <c r="AF33" s="154">
        <v>28939.759999999998</v>
      </c>
      <c r="AG33" s="154">
        <v>35107.968000000023</v>
      </c>
      <c r="AH33" s="154">
        <v>34502.495999999999</v>
      </c>
      <c r="AI33" s="154">
        <v>34636.10500000001</v>
      </c>
      <c r="AJ33" s="154">
        <v>36279.495000000017</v>
      </c>
      <c r="AK33" s="154">
        <v>37899.821000000018</v>
      </c>
      <c r="AL33" s="119"/>
      <c r="AM33" s="52" t="str">
        <f t="shared" si="58"/>
        <v/>
      </c>
      <c r="AO33" s="198">
        <f t="shared" si="41"/>
        <v>2.4552842575993914</v>
      </c>
      <c r="AP33" s="157">
        <f t="shared" si="42"/>
        <v>2.2012427902355096</v>
      </c>
      <c r="AQ33" s="157">
        <f t="shared" si="43"/>
        <v>1.8923654382954234</v>
      </c>
      <c r="AR33" s="157">
        <f t="shared" si="44"/>
        <v>2.3594416740317734</v>
      </c>
      <c r="AS33" s="157">
        <f t="shared" si="45"/>
        <v>2.6818729356906932</v>
      </c>
      <c r="AT33" s="157">
        <f t="shared" si="46"/>
        <v>2.7474026310017368</v>
      </c>
      <c r="AU33" s="157">
        <f t="shared" si="47"/>
        <v>2.3909894211379137</v>
      </c>
      <c r="AV33" s="157">
        <f t="shared" si="48"/>
        <v>2.6441904855347453</v>
      </c>
      <c r="AW33" s="157">
        <f t="shared" si="49"/>
        <v>2.4025006171809284</v>
      </c>
      <c r="AX33" s="157">
        <f t="shared" si="50"/>
        <v>2.5432874794546838</v>
      </c>
      <c r="AY33" s="157">
        <f t="shared" si="51"/>
        <v>2.5567507968930014</v>
      </c>
      <c r="AZ33" s="157">
        <f t="shared" si="52"/>
        <v>2.7072195800906469</v>
      </c>
      <c r="BA33" s="157">
        <f t="shared" si="53"/>
        <v>2.6754694876637215</v>
      </c>
      <c r="BB33" s="157">
        <f t="shared" si="54"/>
        <v>2.6889600884413358</v>
      </c>
      <c r="BC33" s="157">
        <f t="shared" si="55"/>
        <v>2.3757536558007613</v>
      </c>
      <c r="BD33" s="157">
        <f t="shared" si="56"/>
        <v>2.5404289390408117</v>
      </c>
      <c r="BE33" s="157"/>
      <c r="BF33" s="52" t="str">
        <f t="shared" si="57"/>
        <v/>
      </c>
      <c r="BI33" s="105"/>
    </row>
    <row r="34" spans="1:61" ht="20.100000000000001" customHeight="1">
      <c r="A34" s="121" t="s">
        <v>77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136448.87999999992</v>
      </c>
      <c r="Q34" s="154">
        <v>132271.41000000012</v>
      </c>
      <c r="R34" s="154"/>
      <c r="S34" s="52" t="str">
        <f t="shared" si="40"/>
        <v/>
      </c>
      <c r="U34" s="109" t="s">
        <v>77</v>
      </c>
      <c r="V34" s="19">
        <v>28421.635000000002</v>
      </c>
      <c r="W34" s="154">
        <v>31101.468000000008</v>
      </c>
      <c r="X34" s="154">
        <v>27821.58</v>
      </c>
      <c r="Y34" s="154">
        <v>30041.770000000019</v>
      </c>
      <c r="Z34" s="154">
        <v>29496.788000000015</v>
      </c>
      <c r="AA34" s="154">
        <v>31068.588000000022</v>
      </c>
      <c r="AB34" s="154">
        <v>31963.873999999989</v>
      </c>
      <c r="AC34" s="154">
        <v>36419.877999999997</v>
      </c>
      <c r="AD34" s="154">
        <v>35474.750999999997</v>
      </c>
      <c r="AE34" s="154">
        <v>29960.277999999991</v>
      </c>
      <c r="AF34" s="154">
        <v>34243.893000000018</v>
      </c>
      <c r="AG34" s="154">
        <v>37052.935999999958</v>
      </c>
      <c r="AH34" s="154">
        <v>32003.355000000043</v>
      </c>
      <c r="AI34" s="154">
        <v>34450.578000000001</v>
      </c>
      <c r="AJ34" s="154">
        <v>32505.954999999998</v>
      </c>
      <c r="AK34" s="154">
        <v>33403.918999999973</v>
      </c>
      <c r="AL34" s="119"/>
      <c r="AM34" s="52" t="str">
        <f t="shared" si="58"/>
        <v/>
      </c>
      <c r="AO34" s="198">
        <f t="shared" si="41"/>
        <v>2.1020165625234823</v>
      </c>
      <c r="AP34" s="157">
        <f t="shared" si="42"/>
        <v>1.7740098041642658</v>
      </c>
      <c r="AQ34" s="157">
        <f t="shared" si="43"/>
        <v>2.354680177351006</v>
      </c>
      <c r="AR34" s="157">
        <f t="shared" si="44"/>
        <v>1.9712545810595916</v>
      </c>
      <c r="AS34" s="157">
        <f t="shared" si="45"/>
        <v>2.5708010782503732</v>
      </c>
      <c r="AT34" s="157">
        <f t="shared" si="46"/>
        <v>2.691606613908089</v>
      </c>
      <c r="AU34" s="157">
        <f t="shared" si="47"/>
        <v>2.5245321454200687</v>
      </c>
      <c r="AV34" s="157">
        <f t="shared" si="48"/>
        <v>2.3212555829506831</v>
      </c>
      <c r="AW34" s="157">
        <f t="shared" si="49"/>
        <v>2.4196352167128494</v>
      </c>
      <c r="AX34" s="157">
        <f t="shared" si="50"/>
        <v>2.6077093653063175</v>
      </c>
      <c r="AY34" s="157">
        <f t="shared" si="51"/>
        <v>2.6111078111666934</v>
      </c>
      <c r="AZ34" s="157">
        <f t="shared" si="52"/>
        <v>2.7174495870537294</v>
      </c>
      <c r="BA34" s="157">
        <f t="shared" si="53"/>
        <v>2.6468771860293314</v>
      </c>
      <c r="BB34" s="157">
        <f t="shared" si="54"/>
        <v>2.6921494721951751</v>
      </c>
      <c r="BC34" s="157">
        <f t="shared" si="55"/>
        <v>2.3822808219459199</v>
      </c>
      <c r="BD34" s="157">
        <f t="shared" si="56"/>
        <v>2.5254073423727732</v>
      </c>
      <c r="BE34" s="157"/>
      <c r="BF34" s="52" t="str">
        <f t="shared" ref="BF34:BF37" si="61">IF(BE34="","",(BE34-BD34)/BD34)</f>
        <v/>
      </c>
      <c r="BI34" s="105"/>
    </row>
    <row r="35" spans="1:61" ht="20.100000000000001" customHeight="1">
      <c r="A35" s="121" t="s">
        <v>78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131488.37</v>
      </c>
      <c r="Q35" s="154">
        <v>120234.07000000007</v>
      </c>
      <c r="R35" s="154"/>
      <c r="S35" s="52" t="str">
        <f t="shared" si="40"/>
        <v/>
      </c>
      <c r="U35" s="109" t="s">
        <v>78</v>
      </c>
      <c r="V35" s="19">
        <v>32779.412000000004</v>
      </c>
      <c r="W35" s="154">
        <v>32399.374999999993</v>
      </c>
      <c r="X35" s="154">
        <v>32672.658999999996</v>
      </c>
      <c r="Y35" s="154">
        <v>33859.816999999988</v>
      </c>
      <c r="Z35" s="154">
        <v>36267.96699999999</v>
      </c>
      <c r="AA35" s="154">
        <v>36630.704999999973</v>
      </c>
      <c r="AB35" s="154">
        <v>36275.366999999962</v>
      </c>
      <c r="AC35" s="154">
        <v>35138.28200000005</v>
      </c>
      <c r="AD35" s="154">
        <v>35499.514000000003</v>
      </c>
      <c r="AE35" s="154">
        <v>41925.194999999985</v>
      </c>
      <c r="AF35" s="154">
        <v>39852.698999999964</v>
      </c>
      <c r="AG35" s="154">
        <v>35007.287999999979</v>
      </c>
      <c r="AH35" s="154">
        <v>33825.857000000018</v>
      </c>
      <c r="AI35" s="154">
        <v>33345.652999999977</v>
      </c>
      <c r="AJ35" s="154">
        <v>33866.552999999993</v>
      </c>
      <c r="AK35" s="154">
        <v>33349.91800000002</v>
      </c>
      <c r="AL35" s="119"/>
      <c r="AM35" s="52" t="str">
        <f t="shared" si="58"/>
        <v/>
      </c>
      <c r="AO35" s="198">
        <f t="shared" si="41"/>
        <v>2.5730718413288924</v>
      </c>
      <c r="AP35" s="157">
        <f t="shared" si="42"/>
        <v>2.1152117341675951</v>
      </c>
      <c r="AQ35" s="157">
        <f t="shared" si="43"/>
        <v>2.0786182429808124</v>
      </c>
      <c r="AR35" s="157">
        <f t="shared" si="44"/>
        <v>2.2082312689324564</v>
      </c>
      <c r="AS35" s="157">
        <f t="shared" si="45"/>
        <v>2.8364029516511247</v>
      </c>
      <c r="AT35" s="157">
        <f t="shared" si="46"/>
        <v>2.9159914494554884</v>
      </c>
      <c r="AU35" s="157">
        <f t="shared" si="47"/>
        <v>2.6482236092860245</v>
      </c>
      <c r="AV35" s="157">
        <f t="shared" si="48"/>
        <v>2.4414298807413699</v>
      </c>
      <c r="AW35" s="157">
        <f t="shared" si="49"/>
        <v>2.5776024338708856</v>
      </c>
      <c r="AX35" s="157">
        <f t="shared" si="50"/>
        <v>2.962909422884465</v>
      </c>
      <c r="AY35" s="157">
        <f t="shared" si="51"/>
        <v>2.6702840031607016</v>
      </c>
      <c r="AZ35" s="157">
        <f t="shared" si="52"/>
        <v>2.9177581046988688</v>
      </c>
      <c r="BA35" s="157">
        <f t="shared" si="53"/>
        <v>2.6024694558995529</v>
      </c>
      <c r="BB35" s="157">
        <f t="shared" si="54"/>
        <v>2.6894941599719639</v>
      </c>
      <c r="BC35" s="157">
        <f t="shared" si="55"/>
        <v>2.5756310615151738</v>
      </c>
      <c r="BD35" s="157">
        <f t="shared" si="56"/>
        <v>2.7737494039750965</v>
      </c>
      <c r="BE35" s="157"/>
      <c r="BF35" s="52" t="str">
        <f t="shared" si="61"/>
        <v/>
      </c>
      <c r="BI35" s="105"/>
    </row>
    <row r="36" spans="1:61" ht="20.100000000000001" customHeight="1">
      <c r="A36" s="121" t="s">
        <v>79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102661.22000000003</v>
      </c>
      <c r="Q36" s="154">
        <v>83492.899999999951</v>
      </c>
      <c r="R36" s="154"/>
      <c r="S36" s="52" t="str">
        <f t="shared" si="40"/>
        <v/>
      </c>
      <c r="U36" s="109" t="s">
        <v>79</v>
      </c>
      <c r="V36" s="19">
        <v>21851.23599999999</v>
      </c>
      <c r="W36" s="154">
        <v>23756.94100000001</v>
      </c>
      <c r="X36" s="154">
        <v>26722.863000000001</v>
      </c>
      <c r="Y36" s="154">
        <v>25745.833000000013</v>
      </c>
      <c r="Z36" s="154">
        <v>21196.857</v>
      </c>
      <c r="AA36" s="154">
        <v>23742.381999999994</v>
      </c>
      <c r="AB36" s="154">
        <v>27458.442999999999</v>
      </c>
      <c r="AC36" s="154">
        <v>27213.074000000004</v>
      </c>
      <c r="AD36" s="154">
        <v>30488.754000000001</v>
      </c>
      <c r="AE36" s="154">
        <v>28270.806999999997</v>
      </c>
      <c r="AF36" s="154">
        <v>25817.175000000007</v>
      </c>
      <c r="AG36" s="154">
        <v>25658.437000000005</v>
      </c>
      <c r="AH36" s="154">
        <v>28965.705000000002</v>
      </c>
      <c r="AI36" s="154">
        <v>27884.359000000011</v>
      </c>
      <c r="AJ36" s="154">
        <v>25359.499999999982</v>
      </c>
      <c r="AK36" s="154">
        <v>23129.517999999982</v>
      </c>
      <c r="AL36" s="119"/>
      <c r="AM36" s="52" t="str">
        <f t="shared" si="58"/>
        <v/>
      </c>
      <c r="AO36" s="198">
        <f t="shared" si="41"/>
        <v>2.596858038930463</v>
      </c>
      <c r="AP36" s="157">
        <f t="shared" si="42"/>
        <v>2.5390380338304137</v>
      </c>
      <c r="AQ36" s="157">
        <f t="shared" si="43"/>
        <v>2.4369051446930676</v>
      </c>
      <c r="AR36" s="157">
        <f t="shared" si="44"/>
        <v>3.0047628823362675</v>
      </c>
      <c r="AS36" s="157">
        <f t="shared" si="45"/>
        <v>2.8217482283915563</v>
      </c>
      <c r="AT36" s="157">
        <f t="shared" si="46"/>
        <v>3.0548593316653818</v>
      </c>
      <c r="AU36" s="157">
        <f t="shared" si="47"/>
        <v>2.4088946240090925</v>
      </c>
      <c r="AV36" s="157">
        <f t="shared" si="48"/>
        <v>2.4788911781300693</v>
      </c>
      <c r="AW36" s="157">
        <f t="shared" si="49"/>
        <v>2.6460630977752024</v>
      </c>
      <c r="AX36" s="157">
        <f t="shared" si="50"/>
        <v>2.7962553403787336</v>
      </c>
      <c r="AY36" s="157">
        <f t="shared" si="51"/>
        <v>2.8847610738564002</v>
      </c>
      <c r="AZ36" s="157">
        <f t="shared" si="52"/>
        <v>2.8576564297455391</v>
      </c>
      <c r="BA36" s="157">
        <f t="shared" si="53"/>
        <v>2.6836987129770478</v>
      </c>
      <c r="BB36" s="157">
        <f t="shared" si="54"/>
        <v>2.7439739186098122</v>
      </c>
      <c r="BC36" s="157">
        <f t="shared" si="55"/>
        <v>2.4702122184014543</v>
      </c>
      <c r="BD36" s="157">
        <f t="shared" si="56"/>
        <v>2.770237708835122</v>
      </c>
      <c r="BE36" s="157"/>
      <c r="BF36" s="52" t="str">
        <f t="shared" si="61"/>
        <v/>
      </c>
      <c r="BI36" s="105"/>
    </row>
    <row r="37" spans="1:61" ht="20.100000000000001" customHeight="1">
      <c r="A37" s="121" t="s">
        <v>80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126519.21999999977</v>
      </c>
      <c r="R37" s="154"/>
      <c r="S37" s="52" t="str">
        <f t="shared" si="40"/>
        <v/>
      </c>
      <c r="U37" s="109" t="s">
        <v>80</v>
      </c>
      <c r="V37" s="19">
        <v>36869.314999999995</v>
      </c>
      <c r="W37" s="154">
        <v>38144.778000000013</v>
      </c>
      <c r="X37" s="154">
        <v>35747.971000000005</v>
      </c>
      <c r="Y37" s="154">
        <v>35405.063999999991</v>
      </c>
      <c r="Z37" s="154">
        <v>39468.506000000016</v>
      </c>
      <c r="AA37" s="154">
        <v>36656.012999999941</v>
      </c>
      <c r="AB37" s="154">
        <v>39730.441999999974</v>
      </c>
      <c r="AC37" s="154">
        <v>38905.268000000018</v>
      </c>
      <c r="AD37" s="154">
        <v>37110.972999999998</v>
      </c>
      <c r="AE37" s="154">
        <v>44437.182000000023</v>
      </c>
      <c r="AF37" s="154">
        <v>35516.305999999968</v>
      </c>
      <c r="AG37" s="154">
        <v>38379.319000000003</v>
      </c>
      <c r="AH37" s="154">
        <v>36707.813999999991</v>
      </c>
      <c r="AI37" s="154">
        <v>33975.414000000019</v>
      </c>
      <c r="AJ37" s="154">
        <v>33978.916999999987</v>
      </c>
      <c r="AK37" s="154">
        <v>36861.232999999978</v>
      </c>
      <c r="AL37" s="119"/>
      <c r="AM37" s="52" t="str">
        <f t="shared" si="58"/>
        <v/>
      </c>
      <c r="AO37" s="198">
        <f t="shared" si="41"/>
        <v>2.6609147163514684</v>
      </c>
      <c r="AP37" s="157">
        <f t="shared" si="42"/>
        <v>2.4477706740286518</v>
      </c>
      <c r="AQ37" s="157">
        <f t="shared" si="43"/>
        <v>2.1417496349682335</v>
      </c>
      <c r="AR37" s="157">
        <f t="shared" si="44"/>
        <v>2.5106144445623939</v>
      </c>
      <c r="AS37" s="157">
        <f t="shared" si="45"/>
        <v>3.1842521435822113</v>
      </c>
      <c r="AT37" s="157">
        <f t="shared" si="46"/>
        <v>3.3649454435831103</v>
      </c>
      <c r="AU37" s="157">
        <f t="shared" si="47"/>
        <v>2.7034880868546924</v>
      </c>
      <c r="AV37" s="157">
        <f t="shared" si="48"/>
        <v>2.6358170139749189</v>
      </c>
      <c r="AW37" s="157">
        <f t="shared" si="49"/>
        <v>3.1656773651131371</v>
      </c>
      <c r="AX37" s="157">
        <f t="shared" si="50"/>
        <v>3.2745226936823624</v>
      </c>
      <c r="AY37" s="157">
        <f t="shared" si="51"/>
        <v>2.8372562827357921</v>
      </c>
      <c r="AZ37" s="157">
        <f t="shared" si="52"/>
        <v>3.0130879305787333</v>
      </c>
      <c r="BA37" s="157">
        <f t="shared" si="53"/>
        <v>3.0865473679962045</v>
      </c>
      <c r="BB37" s="157">
        <f t="shared" si="54"/>
        <v>2.9345794973729062</v>
      </c>
      <c r="BC37" s="157">
        <f t="shared" si="55"/>
        <v>3.1416336682913455</v>
      </c>
      <c r="BD37" s="157">
        <f t="shared" si="56"/>
        <v>2.9134887964057987</v>
      </c>
      <c r="BE37" s="157"/>
      <c r="BF37" s="52" t="str">
        <f t="shared" si="61"/>
        <v/>
      </c>
      <c r="BI37" s="105"/>
    </row>
    <row r="38" spans="1:61" ht="20.100000000000001" customHeight="1">
      <c r="A38" s="121" t="s">
        <v>81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132659.55000000005</v>
      </c>
      <c r="R38" s="154"/>
      <c r="S38" s="52" t="str">
        <f t="shared" si="40"/>
        <v/>
      </c>
      <c r="U38" s="109" t="s">
        <v>81</v>
      </c>
      <c r="V38" s="19">
        <v>39727.941999999974</v>
      </c>
      <c r="W38" s="154">
        <v>40734.826999999983</v>
      </c>
      <c r="X38" s="154">
        <v>48266.111999999994</v>
      </c>
      <c r="Y38" s="154">
        <v>48573.176999999916</v>
      </c>
      <c r="Z38" s="154">
        <v>47199.009999999987</v>
      </c>
      <c r="AA38" s="154">
        <v>49361.275999999947</v>
      </c>
      <c r="AB38" s="154">
        <v>45412.628000000033</v>
      </c>
      <c r="AC38" s="154">
        <v>51801.627999999968</v>
      </c>
      <c r="AD38" s="154">
        <v>54582.834000000003</v>
      </c>
      <c r="AE38" s="154">
        <v>54939.106999999975</v>
      </c>
      <c r="AF38" s="154">
        <v>39610.614999999998</v>
      </c>
      <c r="AG38" s="154">
        <v>40227.44400000004</v>
      </c>
      <c r="AH38" s="154">
        <v>41068.910000000025</v>
      </c>
      <c r="AI38" s="154">
        <v>40260.318999999967</v>
      </c>
      <c r="AJ38" s="154">
        <v>44298.180000000044</v>
      </c>
      <c r="AK38" s="154">
        <v>40282.133999999991</v>
      </c>
      <c r="AL38" s="119"/>
      <c r="AM38" s="52" t="str">
        <f t="shared" si="58"/>
        <v/>
      </c>
      <c r="AO38" s="198">
        <f t="shared" si="41"/>
        <v>3.2539314368583776</v>
      </c>
      <c r="AP38" s="157">
        <f t="shared" si="42"/>
        <v>3.1337083285605001</v>
      </c>
      <c r="AQ38" s="157">
        <f t="shared" si="43"/>
        <v>2.2562326611474677</v>
      </c>
      <c r="AR38" s="157">
        <f t="shared" si="44"/>
        <v>3.3901116276712977</v>
      </c>
      <c r="AS38" s="157">
        <f t="shared" si="45"/>
        <v>3.3140091652530894</v>
      </c>
      <c r="AT38" s="157">
        <f t="shared" si="46"/>
        <v>3.4292885910740196</v>
      </c>
      <c r="AU38" s="157">
        <f t="shared" si="47"/>
        <v>3.2799387414257781</v>
      </c>
      <c r="AV38" s="157">
        <f t="shared" si="48"/>
        <v>3.0212068642228891</v>
      </c>
      <c r="AW38" s="157">
        <f t="shared" si="49"/>
        <v>3.2532448061198354</v>
      </c>
      <c r="AX38" s="157">
        <f t="shared" si="50"/>
        <v>3.4008016340950329</v>
      </c>
      <c r="AY38" s="157">
        <f t="shared" si="51"/>
        <v>3.1623807399392989</v>
      </c>
      <c r="AZ38" s="157">
        <f t="shared" si="52"/>
        <v>3.1617372629813776</v>
      </c>
      <c r="BA38" s="157">
        <f t="shared" si="53"/>
        <v>3.1696496791985505</v>
      </c>
      <c r="BB38" s="157">
        <f t="shared" si="54"/>
        <v>3.1868024521878535</v>
      </c>
      <c r="BC38" s="157">
        <f t="shared" si="55"/>
        <v>3.2071185028295162</v>
      </c>
      <c r="BD38" s="157">
        <f t="shared" si="56"/>
        <v>3.0365046466688583</v>
      </c>
      <c r="BE38" s="157"/>
      <c r="BF38" s="52" t="str">
        <f t="shared" ref="BF38" si="62">IF(BE38="","",(BE38-BD38)/BD38)</f>
        <v/>
      </c>
      <c r="BI38" s="105"/>
    </row>
    <row r="39" spans="1:61" ht="20.100000000000001" customHeight="1">
      <c r="A39" s="121" t="s">
        <v>82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>
        <v>115807.28000000013</v>
      </c>
      <c r="R39" s="154"/>
      <c r="S39" s="52" t="str">
        <f t="shared" si="40"/>
        <v/>
      </c>
      <c r="U39" s="109" t="s">
        <v>82</v>
      </c>
      <c r="V39" s="19">
        <v>50334.872000000032</v>
      </c>
      <c r="W39" s="154">
        <v>48986.57900000002</v>
      </c>
      <c r="X39" s="154">
        <v>51362.042000000016</v>
      </c>
      <c r="Y39" s="154">
        <v>51289.855999999963</v>
      </c>
      <c r="Z39" s="154">
        <v>48284.936000000031</v>
      </c>
      <c r="AA39" s="154">
        <v>53105.856999999989</v>
      </c>
      <c r="AB39" s="154">
        <v>59549.020999999986</v>
      </c>
      <c r="AC39" s="154">
        <v>59908.970000000067</v>
      </c>
      <c r="AD39" s="154">
        <v>53697.078000000001</v>
      </c>
      <c r="AE39" s="154">
        <v>48381.740000000013</v>
      </c>
      <c r="AF39" s="154">
        <v>43825.39899999999</v>
      </c>
      <c r="AG39" s="154">
        <v>46964.612000000016</v>
      </c>
      <c r="AH39" s="154">
        <v>46669.291999999994</v>
      </c>
      <c r="AI39" s="154">
        <v>47917.589999999953</v>
      </c>
      <c r="AJ39" s="154">
        <v>39793.081000000013</v>
      </c>
      <c r="AK39" s="154">
        <v>38075.884000000027</v>
      </c>
      <c r="AL39" s="119"/>
      <c r="AM39" s="52" t="str">
        <f t="shared" si="58"/>
        <v/>
      </c>
      <c r="AO39" s="198">
        <f t="shared" ref="AO39:AP45" si="63">(V39/B39)*10</f>
        <v>3.2414904621629503</v>
      </c>
      <c r="AP39" s="157">
        <f t="shared" si="63"/>
        <v>2.5668080317411479</v>
      </c>
      <c r="AQ39" s="157">
        <f t="shared" ref="AQ39:BB41" si="64">IF(X39="","",(X39/D39)*10)</f>
        <v>3.1227660965473962</v>
      </c>
      <c r="AR39" s="157">
        <f t="shared" si="64"/>
        <v>3.2923693141074821</v>
      </c>
      <c r="AS39" s="157">
        <f t="shared" si="64"/>
        <v>3.4202920027254784</v>
      </c>
      <c r="AT39" s="157">
        <f t="shared" si="64"/>
        <v>3.4483133730908344</v>
      </c>
      <c r="AU39" s="157">
        <f t="shared" si="64"/>
        <v>3.0834533940913951</v>
      </c>
      <c r="AV39" s="157">
        <f t="shared" si="64"/>
        <v>2.9683270442133765</v>
      </c>
      <c r="AW39" s="157">
        <f t="shared" si="64"/>
        <v>3.3181225695901304</v>
      </c>
      <c r="AX39" s="157">
        <f t="shared" si="64"/>
        <v>3.2080125021789963</v>
      </c>
      <c r="AY39" s="157">
        <f t="shared" si="64"/>
        <v>3.0872727608300847</v>
      </c>
      <c r="AZ39" s="157">
        <f t="shared" si="64"/>
        <v>3.0523879633076105</v>
      </c>
      <c r="BA39" s="157">
        <f t="shared" si="64"/>
        <v>3.1715278243097793</v>
      </c>
      <c r="BB39" s="157">
        <f t="shared" si="64"/>
        <v>3.2930088970002629</v>
      </c>
      <c r="BC39" s="157">
        <f t="shared" ref="BC39:BC41" si="65">IF(AJ39="","",(AJ39/P39)*10)</f>
        <v>3.2354026463528296</v>
      </c>
      <c r="BD39" s="157">
        <f t="shared" ref="BD39:BE41" si="66">IF(AK39="","",(AK39/Q39)*10)</f>
        <v>3.2878661859599836</v>
      </c>
      <c r="BE39" s="157" t="str">
        <f t="shared" si="66"/>
        <v/>
      </c>
      <c r="BF39" s="52" t="str">
        <f t="shared" si="57"/>
        <v/>
      </c>
      <c r="BI39" s="105"/>
    </row>
    <row r="40" spans="1:61" ht="20.100000000000001" customHeight="1" thickBot="1">
      <c r="A40" s="121" t="s">
        <v>83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>
        <v>94751.179999999877</v>
      </c>
      <c r="R40" s="154"/>
      <c r="S40" s="52" t="str">
        <f t="shared" si="40"/>
        <v/>
      </c>
      <c r="U40" s="110" t="s">
        <v>83</v>
      </c>
      <c r="V40" s="19">
        <v>35379.044000000002</v>
      </c>
      <c r="W40" s="154">
        <v>37144.067999999992</v>
      </c>
      <c r="X40" s="154">
        <v>37986.12000000001</v>
      </c>
      <c r="Y40" s="154">
        <v>33420.183999999987</v>
      </c>
      <c r="Z40" s="154">
        <v>33733.983000000022</v>
      </c>
      <c r="AA40" s="154">
        <v>36039.897999999965</v>
      </c>
      <c r="AB40" s="154">
        <v>34055.992000000013</v>
      </c>
      <c r="AC40" s="154">
        <v>36034.477999999988</v>
      </c>
      <c r="AD40" s="154">
        <v>35921.741999999998</v>
      </c>
      <c r="AE40" s="154">
        <v>37043.72399999998</v>
      </c>
      <c r="AF40" s="154">
        <v>32897.341999999997</v>
      </c>
      <c r="AG40" s="154">
        <v>33474.04300000002</v>
      </c>
      <c r="AH40" s="154">
        <v>32438.861000000004</v>
      </c>
      <c r="AI40" s="154">
        <v>26829.104000000014</v>
      </c>
      <c r="AJ40" s="154">
        <v>29612.303999999993</v>
      </c>
      <c r="AK40" s="154">
        <v>29200.864000000009</v>
      </c>
      <c r="AL40" s="119"/>
      <c r="AM40" s="52" t="str">
        <f t="shared" si="58"/>
        <v/>
      </c>
      <c r="AO40" s="198">
        <f t="shared" si="63"/>
        <v>2.3641849315690981</v>
      </c>
      <c r="AP40" s="157">
        <f t="shared" si="63"/>
        <v>2.3331363931299971</v>
      </c>
      <c r="AQ40" s="157">
        <f t="shared" si="64"/>
        <v>1.8672394304510065</v>
      </c>
      <c r="AR40" s="157">
        <f t="shared" si="64"/>
        <v>3.0775081161693092</v>
      </c>
      <c r="AS40" s="157">
        <f t="shared" si="64"/>
        <v>3.1734234355002373</v>
      </c>
      <c r="AT40" s="157">
        <f t="shared" si="64"/>
        <v>3.0922544640903604</v>
      </c>
      <c r="AU40" s="157">
        <f t="shared" si="64"/>
        <v>2.9933333802103839</v>
      </c>
      <c r="AV40" s="157">
        <f t="shared" si="64"/>
        <v>2.4409599211403106</v>
      </c>
      <c r="AW40" s="157">
        <f t="shared" si="64"/>
        <v>3.0553693343062638</v>
      </c>
      <c r="AX40" s="157">
        <f t="shared" si="64"/>
        <v>2.9890526462560034</v>
      </c>
      <c r="AY40" s="157">
        <f t="shared" si="64"/>
        <v>3.0440906927318663</v>
      </c>
      <c r="AZ40" s="157">
        <f t="shared" si="64"/>
        <v>2.8814276072156284</v>
      </c>
      <c r="BA40" s="157">
        <f t="shared" si="64"/>
        <v>2.9726921513406346</v>
      </c>
      <c r="BB40" s="157">
        <f t="shared" si="64"/>
        <v>2.9321947483873201</v>
      </c>
      <c r="BC40" s="157">
        <f t="shared" si="65"/>
        <v>3.0087227883416983</v>
      </c>
      <c r="BD40" s="157">
        <f t="shared" si="66"/>
        <v>3.0818470017998765</v>
      </c>
      <c r="BE40" s="157" t="str">
        <f t="shared" si="66"/>
        <v/>
      </c>
      <c r="BF40" s="52" t="str">
        <f t="shared" si="57"/>
        <v/>
      </c>
      <c r="BI40" s="105"/>
    </row>
    <row r="41" spans="1:61" ht="20.100000000000001" customHeight="1" thickBot="1">
      <c r="A41" s="35" t="str">
        <f>A19</f>
        <v>jan-mar</v>
      </c>
      <c r="B41" s="167">
        <f>SUM(B29:B31)</f>
        <v>337442.86</v>
      </c>
      <c r="C41" s="168">
        <f t="shared" ref="C41:R41" si="67">SUM(C29:C31)</f>
        <v>332800.42999999988</v>
      </c>
      <c r="D41" s="168">
        <f t="shared" si="67"/>
        <v>434832.52999999991</v>
      </c>
      <c r="E41" s="168">
        <f t="shared" si="67"/>
        <v>397992.19999999995</v>
      </c>
      <c r="F41" s="168">
        <f t="shared" si="67"/>
        <v>320914.02999999997</v>
      </c>
      <c r="G41" s="168">
        <f t="shared" si="67"/>
        <v>319240.09999999998</v>
      </c>
      <c r="H41" s="168">
        <f t="shared" si="67"/>
        <v>375788.15999999986</v>
      </c>
      <c r="I41" s="168">
        <f t="shared" si="67"/>
        <v>329821.17</v>
      </c>
      <c r="J41" s="168">
        <f t="shared" si="67"/>
        <v>409296.98</v>
      </c>
      <c r="K41" s="168">
        <f t="shared" si="67"/>
        <v>362582.60999999987</v>
      </c>
      <c r="L41" s="168">
        <f t="shared" si="67"/>
        <v>323969.94999999995</v>
      </c>
      <c r="M41" s="168">
        <f t="shared" si="67"/>
        <v>371518.00999999989</v>
      </c>
      <c r="N41" s="168">
        <f t="shared" si="67"/>
        <v>343792.48999999976</v>
      </c>
      <c r="O41" s="168">
        <f t="shared" si="67"/>
        <v>334600.13999999996</v>
      </c>
      <c r="P41" s="168">
        <f t="shared" si="67"/>
        <v>351994.4</v>
      </c>
      <c r="Q41" s="168">
        <f t="shared" si="67"/>
        <v>382961.8</v>
      </c>
      <c r="R41" s="426">
        <f t="shared" si="67"/>
        <v>321007.4800000001</v>
      </c>
      <c r="S41" s="61">
        <f t="shared" si="40"/>
        <v>-0.1617767620686969</v>
      </c>
      <c r="U41" s="109"/>
      <c r="V41" s="167">
        <f>SUM(V29:V31)</f>
        <v>82216.569999999963</v>
      </c>
      <c r="W41" s="427">
        <f t="shared" ref="W41:AL41" si="68">SUM(W29:W31)</f>
        <v>78766.856</v>
      </c>
      <c r="X41" s="427">
        <f t="shared" si="68"/>
        <v>86315.356999999989</v>
      </c>
      <c r="Y41" s="427">
        <f t="shared" si="68"/>
        <v>84446.709999999992</v>
      </c>
      <c r="Z41" s="427">
        <f t="shared" si="68"/>
        <v>88812.746000000028</v>
      </c>
      <c r="AA41" s="427">
        <f t="shared" si="68"/>
        <v>88470.203999999969</v>
      </c>
      <c r="AB41" s="427">
        <f t="shared" si="68"/>
        <v>91011.791000000027</v>
      </c>
      <c r="AC41" s="427">
        <f t="shared" si="68"/>
        <v>89366.013999999952</v>
      </c>
      <c r="AD41" s="427">
        <f t="shared" si="68"/>
        <v>99643.168000000005</v>
      </c>
      <c r="AE41" s="427">
        <f t="shared" si="68"/>
        <v>99340.117999999988</v>
      </c>
      <c r="AF41" s="427">
        <f t="shared" si="68"/>
        <v>86053.720000000016</v>
      </c>
      <c r="AG41" s="427">
        <f t="shared" si="68"/>
        <v>101509.05600000001</v>
      </c>
      <c r="AH41" s="427">
        <f t="shared" si="68"/>
        <v>96896.077000000048</v>
      </c>
      <c r="AI41" s="427">
        <f t="shared" si="68"/>
        <v>93756.756999999998</v>
      </c>
      <c r="AJ41" s="427">
        <f t="shared" si="68"/>
        <v>95196.73199999996</v>
      </c>
      <c r="AK41" s="427">
        <f t="shared" si="68"/>
        <v>96899.611999999994</v>
      </c>
      <c r="AL41" s="169">
        <f t="shared" si="68"/>
        <v>89886.865999999965</v>
      </c>
      <c r="AM41" s="57">
        <f t="shared" si="58"/>
        <v>-7.2371249536066551E-2</v>
      </c>
      <c r="AO41" s="199">
        <f t="shared" si="63"/>
        <v>2.4364590200545351</v>
      </c>
      <c r="AP41" s="173">
        <f t="shared" si="63"/>
        <v>2.3667894900255999</v>
      </c>
      <c r="AQ41" s="173">
        <f t="shared" si="64"/>
        <v>1.9850252923809542</v>
      </c>
      <c r="AR41" s="173">
        <f t="shared" si="64"/>
        <v>2.1218182165379122</v>
      </c>
      <c r="AS41" s="173">
        <f t="shared" si="64"/>
        <v>2.7674934000236773</v>
      </c>
      <c r="AT41" s="173">
        <f t="shared" si="64"/>
        <v>2.7712747865947911</v>
      </c>
      <c r="AU41" s="173">
        <f t="shared" si="64"/>
        <v>2.4218908599994227</v>
      </c>
      <c r="AV41" s="173">
        <f t="shared" si="64"/>
        <v>2.7095293488892769</v>
      </c>
      <c r="AW41" s="173">
        <f t="shared" si="64"/>
        <v>2.4344955587016552</v>
      </c>
      <c r="AX41" s="173">
        <f t="shared" si="64"/>
        <v>2.7397926778672597</v>
      </c>
      <c r="AY41" s="173">
        <f t="shared" si="64"/>
        <v>2.6562253690504329</v>
      </c>
      <c r="AZ41" s="173">
        <f t="shared" si="64"/>
        <v>2.7322782009948869</v>
      </c>
      <c r="BA41" s="173">
        <f t="shared" si="64"/>
        <v>2.8184465867768118</v>
      </c>
      <c r="BB41" s="173">
        <f t="shared" si="64"/>
        <v>2.8020537289673579</v>
      </c>
      <c r="BC41" s="173">
        <f t="shared" si="65"/>
        <v>2.7044956397033575</v>
      </c>
      <c r="BD41" s="173">
        <f t="shared" si="66"/>
        <v>2.5302683453023249</v>
      </c>
      <c r="BE41" s="173">
        <f t="shared" si="66"/>
        <v>2.800148644511335</v>
      </c>
      <c r="BF41" s="57">
        <f t="shared" si="57"/>
        <v>0.10666074201578961</v>
      </c>
      <c r="BI41" s="105"/>
    </row>
    <row r="42" spans="1:61" ht="20.100000000000001" customHeight="1">
      <c r="A42" s="121" t="s">
        <v>84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9">SUM(E29:E31)</f>
        <v>397992.19999999995</v>
      </c>
      <c r="F42" s="154">
        <f t="shared" si="69"/>
        <v>320914.02999999997</v>
      </c>
      <c r="G42" s="154">
        <f t="shared" si="69"/>
        <v>319240.09999999998</v>
      </c>
      <c r="H42" s="154">
        <f t="shared" si="69"/>
        <v>375788.15999999986</v>
      </c>
      <c r="I42" s="154">
        <f t="shared" si="69"/>
        <v>329821.17</v>
      </c>
      <c r="J42" s="154">
        <f t="shared" si="69"/>
        <v>409296.98</v>
      </c>
      <c r="K42" s="154">
        <f t="shared" si="69"/>
        <v>362582.60999999987</v>
      </c>
      <c r="L42" s="154">
        <f t="shared" si="69"/>
        <v>323969.94999999995</v>
      </c>
      <c r="M42" s="154">
        <f t="shared" si="69"/>
        <v>371518.00999999989</v>
      </c>
      <c r="N42" s="154">
        <f t="shared" si="69"/>
        <v>343792.48999999976</v>
      </c>
      <c r="O42" s="154">
        <f t="shared" ref="O42:P42" si="70">SUM(O29:O31)</f>
        <v>334600.13999999996</v>
      </c>
      <c r="P42" s="154">
        <f t="shared" si="70"/>
        <v>351994.4</v>
      </c>
      <c r="Q42" s="154">
        <f>IF(Q31="","",SUM(Q29:Q31))</f>
        <v>382961.8</v>
      </c>
      <c r="R42" s="154">
        <f>IF(R31="","",SUM(R29:R31))</f>
        <v>321007.4800000001</v>
      </c>
      <c r="S42" s="61">
        <f t="shared" si="40"/>
        <v>-0.1617767620686969</v>
      </c>
      <c r="U42" s="108" t="s">
        <v>84</v>
      </c>
      <c r="V42" s="19">
        <f>SUM(V29:V31)</f>
        <v>82216.569999999963</v>
      </c>
      <c r="W42" s="154">
        <f>SUM(W29:W31)</f>
        <v>78766.856</v>
      </c>
      <c r="X42" s="154">
        <f>SUM(X29:X31)</f>
        <v>86315.356999999989</v>
      </c>
      <c r="Y42" s="154">
        <f t="shared" ref="Y42:AI42" si="71">SUM(Y29:Y31)</f>
        <v>84446.709999999992</v>
      </c>
      <c r="Z42" s="154">
        <f t="shared" si="71"/>
        <v>88812.746000000028</v>
      </c>
      <c r="AA42" s="154">
        <f t="shared" si="71"/>
        <v>88470.203999999969</v>
      </c>
      <c r="AB42" s="154">
        <f t="shared" si="71"/>
        <v>91011.791000000027</v>
      </c>
      <c r="AC42" s="154">
        <f t="shared" si="71"/>
        <v>89366.013999999952</v>
      </c>
      <c r="AD42" s="154">
        <f t="shared" si="71"/>
        <v>99643.168000000005</v>
      </c>
      <c r="AE42" s="154">
        <f t="shared" si="71"/>
        <v>99340.117999999988</v>
      </c>
      <c r="AF42" s="154">
        <f t="shared" si="71"/>
        <v>86053.720000000016</v>
      </c>
      <c r="AG42" s="154">
        <f t="shared" si="71"/>
        <v>101509.05600000001</v>
      </c>
      <c r="AH42" s="154">
        <f t="shared" si="71"/>
        <v>96896.077000000048</v>
      </c>
      <c r="AI42" s="154">
        <f t="shared" si="71"/>
        <v>93756.756999999998</v>
      </c>
      <c r="AJ42" s="154">
        <f t="shared" ref="AJ42" si="72">SUM(AJ29:AJ31)</f>
        <v>95196.73199999996</v>
      </c>
      <c r="AK42" s="154">
        <f t="shared" ref="AK42" si="73">SUM(AK29:AK31)</f>
        <v>96899.611999999994</v>
      </c>
      <c r="AL42" s="154">
        <f>IF(AL31="","",SUM(AL29:AL31))</f>
        <v>89886.865999999965</v>
      </c>
      <c r="AM42" s="52">
        <f t="shared" si="58"/>
        <v>-7.2371249536066551E-2</v>
      </c>
      <c r="AO42" s="197">
        <f t="shared" si="63"/>
        <v>2.4364590200545351</v>
      </c>
      <c r="AP42" s="156">
        <f t="shared" si="63"/>
        <v>2.3667894900255999</v>
      </c>
      <c r="AQ42" s="156">
        <f t="shared" ref="AQ42:BB44" si="74">(X42/D42)*10</f>
        <v>1.9850252923809542</v>
      </c>
      <c r="AR42" s="156">
        <f t="shared" si="74"/>
        <v>2.1218182165379122</v>
      </c>
      <c r="AS42" s="156">
        <f t="shared" si="74"/>
        <v>2.7674934000236773</v>
      </c>
      <c r="AT42" s="156">
        <f t="shared" si="74"/>
        <v>2.7712747865947911</v>
      </c>
      <c r="AU42" s="156">
        <f t="shared" si="74"/>
        <v>2.4218908599994227</v>
      </c>
      <c r="AV42" s="156">
        <f t="shared" si="74"/>
        <v>2.7095293488892769</v>
      </c>
      <c r="AW42" s="156">
        <f t="shared" si="74"/>
        <v>2.4344955587016552</v>
      </c>
      <c r="AX42" s="156">
        <f t="shared" si="74"/>
        <v>2.7397926778672597</v>
      </c>
      <c r="AY42" s="156">
        <f t="shared" si="74"/>
        <v>2.6562253690504329</v>
      </c>
      <c r="AZ42" s="156">
        <f t="shared" si="74"/>
        <v>2.7322782009948869</v>
      </c>
      <c r="BA42" s="156">
        <f t="shared" si="74"/>
        <v>2.8184465867768118</v>
      </c>
      <c r="BB42" s="156">
        <f t="shared" si="74"/>
        <v>2.8020537289673579</v>
      </c>
      <c r="BC42" s="156">
        <f t="shared" ref="BC42:BC44" si="75">(AJ42/P42)*10</f>
        <v>2.7044956397033575</v>
      </c>
      <c r="BD42" s="156">
        <f t="shared" ref="BD42:BE44" si="76">(AK42/Q42)*10</f>
        <v>2.5302683453023249</v>
      </c>
      <c r="BE42" s="156">
        <f t="shared" si="76"/>
        <v>2.800148644511335</v>
      </c>
      <c r="BF42" s="52">
        <f t="shared" si="57"/>
        <v>0.10666074201578961</v>
      </c>
      <c r="BI42" s="105"/>
    </row>
    <row r="43" spans="1:61" ht="20.100000000000001" customHeight="1">
      <c r="A43" s="121" t="s">
        <v>85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77">SUM(E32:E34)</f>
        <v>452362.07000000007</v>
      </c>
      <c r="F43" s="154">
        <f t="shared" si="77"/>
        <v>346745.78999999992</v>
      </c>
      <c r="G43" s="154">
        <f t="shared" si="77"/>
        <v>356512.32999999996</v>
      </c>
      <c r="H43" s="154">
        <f t="shared" si="77"/>
        <v>427716.65999999992</v>
      </c>
      <c r="I43" s="154">
        <f t="shared" si="77"/>
        <v>426590.23</v>
      </c>
      <c r="J43" s="154">
        <f t="shared" si="77"/>
        <v>454858.03</v>
      </c>
      <c r="K43" s="154">
        <f t="shared" si="77"/>
        <v>390784.71999999991</v>
      </c>
      <c r="L43" s="154">
        <f t="shared" si="77"/>
        <v>348578.50999999989</v>
      </c>
      <c r="M43" s="154">
        <f t="shared" si="77"/>
        <v>402799.82999999984</v>
      </c>
      <c r="N43" s="154">
        <f t="shared" si="77"/>
        <v>382135.83999999968</v>
      </c>
      <c r="O43" s="154">
        <f t="shared" ref="O43:P43" si="78">SUM(O32:O34)</f>
        <v>373424.61999999994</v>
      </c>
      <c r="P43" s="154">
        <f t="shared" si="78"/>
        <v>436639.18999999994</v>
      </c>
      <c r="Q43" s="154">
        <f>IF(Q34="","",SUM(Q32:Q34))</f>
        <v>428070.8600000001</v>
      </c>
      <c r="R43" s="154" t="str">
        <f>IF(R34="","",SUM(R32:R34))</f>
        <v/>
      </c>
      <c r="S43" s="52" t="str">
        <f t="shared" si="40"/>
        <v/>
      </c>
      <c r="U43" s="109" t="s">
        <v>85</v>
      </c>
      <c r="V43" s="19">
        <f>SUM(V32:V34)</f>
        <v>86998.260999999969</v>
      </c>
      <c r="W43" s="154">
        <f>SUM(W32:W34)</f>
        <v>91054.148000000016</v>
      </c>
      <c r="X43" s="154">
        <f>SUM(X32:X34)</f>
        <v>86989.97</v>
      </c>
      <c r="Y43" s="154">
        <f t="shared" ref="Y43:AH43" si="79">SUM(Y32:Y34)</f>
        <v>94857.412999999986</v>
      </c>
      <c r="Z43" s="154">
        <f t="shared" si="79"/>
        <v>91989.164000000033</v>
      </c>
      <c r="AA43" s="154">
        <f t="shared" si="79"/>
        <v>97881.056000000011</v>
      </c>
      <c r="AB43" s="154">
        <f t="shared" si="79"/>
        <v>97771.116999999969</v>
      </c>
      <c r="AC43" s="154">
        <f t="shared" si="79"/>
        <v>103996.73799999995</v>
      </c>
      <c r="AD43" s="154">
        <f t="shared" si="79"/>
        <v>107258.03199999998</v>
      </c>
      <c r="AE43" s="154">
        <f t="shared" si="79"/>
        <v>100592.079</v>
      </c>
      <c r="AF43" s="154">
        <f t="shared" si="79"/>
        <v>90380.885999999999</v>
      </c>
      <c r="AG43" s="154">
        <f t="shared" si="79"/>
        <v>108425.69100000005</v>
      </c>
      <c r="AH43" s="154">
        <f t="shared" si="79"/>
        <v>101593.97400000006</v>
      </c>
      <c r="AI43" s="154">
        <f t="shared" ref="AI43:AJ43" si="80">SUM(AI32:AI34)</f>
        <v>100442.45000000004</v>
      </c>
      <c r="AJ43" s="154">
        <f t="shared" si="80"/>
        <v>104216.24200000004</v>
      </c>
      <c r="AK43" s="154">
        <f t="shared" ref="AK43" si="81">SUM(AK32:AK34)</f>
        <v>106653.73900000003</v>
      </c>
      <c r="AL43" s="154" t="str">
        <f>IF(AL34="","",SUM(AL32:AL34))</f>
        <v/>
      </c>
      <c r="AM43" s="52" t="str">
        <f t="shared" si="58"/>
        <v/>
      </c>
      <c r="AO43" s="198">
        <f t="shared" si="63"/>
        <v>2.2750732862824821</v>
      </c>
      <c r="AP43" s="157">
        <f t="shared" si="63"/>
        <v>1.9521934010893327</v>
      </c>
      <c r="AQ43" s="157">
        <f t="shared" si="74"/>
        <v>2.0898434558003469</v>
      </c>
      <c r="AR43" s="157">
        <f t="shared" si="74"/>
        <v>2.0969356029341712</v>
      </c>
      <c r="AS43" s="157">
        <f t="shared" si="74"/>
        <v>2.6529280715996597</v>
      </c>
      <c r="AT43" s="157">
        <f t="shared" si="74"/>
        <v>2.7455167118623924</v>
      </c>
      <c r="AU43" s="157">
        <f t="shared" si="74"/>
        <v>2.2858851698692302</v>
      </c>
      <c r="AV43" s="157">
        <f t="shared" si="74"/>
        <v>2.4378602857360319</v>
      </c>
      <c r="AW43" s="157">
        <f t="shared" si="74"/>
        <v>2.3580551496474618</v>
      </c>
      <c r="AX43" s="157">
        <f t="shared" si="74"/>
        <v>2.5741047142273121</v>
      </c>
      <c r="AY43" s="157">
        <f t="shared" si="74"/>
        <v>2.5928415954270969</v>
      </c>
      <c r="AZ43" s="157">
        <f t="shared" si="74"/>
        <v>2.6918008133220934</v>
      </c>
      <c r="BA43" s="157">
        <f t="shared" si="74"/>
        <v>2.6585827176011585</v>
      </c>
      <c r="BB43" s="157">
        <f t="shared" si="74"/>
        <v>2.6897650722654562</v>
      </c>
      <c r="BC43" s="157">
        <f t="shared" si="75"/>
        <v>2.3867816812320499</v>
      </c>
      <c r="BD43" s="157">
        <f t="shared" si="76"/>
        <v>2.4914972955645709</v>
      </c>
      <c r="BE43" s="157"/>
      <c r="BF43" s="52" t="str">
        <f t="shared" si="57"/>
        <v/>
      </c>
      <c r="BI43" s="105"/>
    </row>
    <row r="44" spans="1:61" ht="20.100000000000001" customHeight="1">
      <c r="A44" s="121" t="s">
        <v>86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82">SUM(E35:E37)</f>
        <v>380039.47999999986</v>
      </c>
      <c r="F44" s="154">
        <f t="shared" si="82"/>
        <v>326934.71000000002</v>
      </c>
      <c r="G44" s="154">
        <f t="shared" si="82"/>
        <v>312275.05999999988</v>
      </c>
      <c r="H44" s="154">
        <f t="shared" si="82"/>
        <v>397927.66000000009</v>
      </c>
      <c r="I44" s="154">
        <f t="shared" si="82"/>
        <v>401306.53999999992</v>
      </c>
      <c r="J44" s="154">
        <f t="shared" si="82"/>
        <v>370175.25</v>
      </c>
      <c r="K44" s="154">
        <f t="shared" si="82"/>
        <v>378308.29999999981</v>
      </c>
      <c r="L44" s="154">
        <f t="shared" si="82"/>
        <v>363918.54</v>
      </c>
      <c r="M44" s="154">
        <f t="shared" si="82"/>
        <v>337143.84999999986</v>
      </c>
      <c r="N44" s="154">
        <f t="shared" si="82"/>
        <v>356836.42999999993</v>
      </c>
      <c r="O44" s="154">
        <f t="shared" ref="O44:P44" si="83">SUM(O35:O37)</f>
        <v>341381.28999999969</v>
      </c>
      <c r="P44" s="154">
        <f t="shared" si="83"/>
        <v>342306.42999999993</v>
      </c>
      <c r="Q44" s="154">
        <f>IF(Q37="","",SUM(Q35:Q37))</f>
        <v>330246.18999999983</v>
      </c>
      <c r="R44" s="154" t="str">
        <f>IF(R37="","",SUM(R35:R37))</f>
        <v/>
      </c>
      <c r="S44" s="52" t="str">
        <f t="shared" si="40"/>
        <v/>
      </c>
      <c r="U44" s="109" t="s">
        <v>86</v>
      </c>
      <c r="V44" s="19">
        <f>SUM(V35:V37)</f>
        <v>91499.962999999989</v>
      </c>
      <c r="W44" s="154">
        <f>SUM(W35:W37)</f>
        <v>94301.094000000012</v>
      </c>
      <c r="X44" s="154">
        <f>SUM(X35:X37)</f>
        <v>95143.493000000002</v>
      </c>
      <c r="Y44" s="154">
        <f t="shared" ref="Y44:AH44" si="84">SUM(Y35:Y37)</f>
        <v>95010.713999999993</v>
      </c>
      <c r="Z44" s="154">
        <f t="shared" si="84"/>
        <v>96933.330000000016</v>
      </c>
      <c r="AA44" s="154">
        <f t="shared" si="84"/>
        <v>97029.099999999919</v>
      </c>
      <c r="AB44" s="154">
        <f t="shared" si="84"/>
        <v>103464.25199999993</v>
      </c>
      <c r="AC44" s="154">
        <f t="shared" si="84"/>
        <v>101256.62400000007</v>
      </c>
      <c r="AD44" s="154">
        <f t="shared" si="84"/>
        <v>103099.24100000001</v>
      </c>
      <c r="AE44" s="154">
        <f t="shared" si="84"/>
        <v>114633.18400000001</v>
      </c>
      <c r="AF44" s="154">
        <f t="shared" si="84"/>
        <v>101186.17999999993</v>
      </c>
      <c r="AG44" s="154">
        <f t="shared" si="84"/>
        <v>99045.043999999994</v>
      </c>
      <c r="AH44" s="154">
        <f t="shared" si="84"/>
        <v>99499.376000000018</v>
      </c>
      <c r="AI44" s="154">
        <f t="shared" ref="AI44:AJ44" si="85">SUM(AI35:AI37)</f>
        <v>95205.426000000007</v>
      </c>
      <c r="AJ44" s="154">
        <f t="shared" si="85"/>
        <v>93204.969999999958</v>
      </c>
      <c r="AK44" s="154">
        <f t="shared" ref="AK44" si="86">SUM(AK35:AK37)</f>
        <v>93340.66899999998</v>
      </c>
      <c r="AL44" s="154" t="str">
        <f>IF(AL35="","",SUM(AL33:AL35))</f>
        <v/>
      </c>
      <c r="AM44" s="52" t="str">
        <f t="shared" si="58"/>
        <v/>
      </c>
      <c r="AO44" s="198">
        <f t="shared" si="63"/>
        <v>2.613554504687233</v>
      </c>
      <c r="AP44" s="157">
        <f t="shared" si="63"/>
        <v>2.3424497621770386</v>
      </c>
      <c r="AQ44" s="157">
        <f t="shared" si="74"/>
        <v>2.1934914163029777</v>
      </c>
      <c r="AR44" s="157">
        <f t="shared" si="74"/>
        <v>2.5000222082189993</v>
      </c>
      <c r="AS44" s="157">
        <f t="shared" si="74"/>
        <v>2.9649140037776966</v>
      </c>
      <c r="AT44" s="157">
        <f t="shared" si="74"/>
        <v>3.1071677642140223</v>
      </c>
      <c r="AU44" s="157">
        <f t="shared" si="74"/>
        <v>2.6000769084511473</v>
      </c>
      <c r="AV44" s="157">
        <f t="shared" si="74"/>
        <v>2.5231740305054604</v>
      </c>
      <c r="AW44" s="157">
        <f t="shared" si="74"/>
        <v>2.7851467919586739</v>
      </c>
      <c r="AX44" s="157">
        <f t="shared" si="74"/>
        <v>3.0301524973150222</v>
      </c>
      <c r="AY44" s="157">
        <f t="shared" si="74"/>
        <v>2.780462352921067</v>
      </c>
      <c r="AZ44" s="157">
        <f t="shared" si="74"/>
        <v>2.9377680773355359</v>
      </c>
      <c r="BA44" s="157">
        <f t="shared" si="74"/>
        <v>2.7883749425472066</v>
      </c>
      <c r="BB44" s="157">
        <f t="shared" si="74"/>
        <v>2.7888296397263042</v>
      </c>
      <c r="BC44" s="157">
        <f t="shared" si="75"/>
        <v>2.7228518611233792</v>
      </c>
      <c r="BD44" s="157">
        <f t="shared" si="76"/>
        <v>2.8263965437421099</v>
      </c>
      <c r="BE44" s="157"/>
      <c r="BF44" s="52" t="str">
        <f t="shared" si="57"/>
        <v/>
      </c>
      <c r="BI44" s="105"/>
    </row>
    <row r="45" spans="1:61" ht="20.100000000000001" customHeight="1" thickBot="1">
      <c r="A45" s="122" t="s">
        <v>87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7">IF(E40="","",SUM(E38:E40))</f>
        <v>407657.96999999974</v>
      </c>
      <c r="F45" s="155">
        <f t="shared" si="87"/>
        <v>389896.20999999979</v>
      </c>
      <c r="G45" s="155">
        <f t="shared" si="87"/>
        <v>414494.53</v>
      </c>
      <c r="H45" s="155">
        <f t="shared" si="87"/>
        <v>445352.96000000014</v>
      </c>
      <c r="I45" s="155">
        <f t="shared" si="87"/>
        <v>520911.64999999973</v>
      </c>
      <c r="J45" s="155">
        <f t="shared" si="87"/>
        <v>447178.6</v>
      </c>
      <c r="K45" s="155">
        <f t="shared" si="87"/>
        <v>436294.14999999967</v>
      </c>
      <c r="L45" s="155">
        <f t="shared" si="87"/>
        <v>375280.25999999972</v>
      </c>
      <c r="M45" s="155">
        <f t="shared" si="87"/>
        <v>397265.69</v>
      </c>
      <c r="N45" s="155">
        <f t="shared" si="87"/>
        <v>385842.90000000014</v>
      </c>
      <c r="O45" s="155">
        <f t="shared" ref="O45:P45" si="88">IF(O40="","",SUM(O38:O40))</f>
        <v>363345.98999999987</v>
      </c>
      <c r="P45" s="155">
        <f t="shared" si="88"/>
        <v>359538.72999999975</v>
      </c>
      <c r="Q45" s="155">
        <f>IF(Q40="","",SUM(Q38:Q40))</f>
        <v>343218.01000000007</v>
      </c>
      <c r="R45" s="155" t="str">
        <f>IF(R40="","",SUM(R38:R40))</f>
        <v/>
      </c>
      <c r="S45" s="55" t="str">
        <f t="shared" si="40"/>
        <v/>
      </c>
      <c r="U45" s="110" t="s">
        <v>87</v>
      </c>
      <c r="V45" s="21">
        <f>SUM(V38:V40)</f>
        <v>125441.85800000001</v>
      </c>
      <c r="W45" s="155">
        <f>SUM(W38:W40)</f>
        <v>126865.47399999999</v>
      </c>
      <c r="X45" s="155">
        <f>IF(X40="","",SUM(X38:X40))</f>
        <v>137614.27400000003</v>
      </c>
      <c r="Y45" s="155">
        <f t="shared" ref="Y45:AH45" si="89">IF(Y40="","",SUM(Y38:Y40))</f>
        <v>133283.21699999986</v>
      </c>
      <c r="Z45" s="155">
        <f t="shared" si="89"/>
        <v>129217.92900000005</v>
      </c>
      <c r="AA45" s="155">
        <f t="shared" si="89"/>
        <v>138507.0309999999</v>
      </c>
      <c r="AB45" s="155">
        <f t="shared" si="89"/>
        <v>139017.64100000003</v>
      </c>
      <c r="AC45" s="155">
        <f t="shared" si="89"/>
        <v>147745.076</v>
      </c>
      <c r="AD45" s="155">
        <f t="shared" si="89"/>
        <v>144201.65400000001</v>
      </c>
      <c r="AE45" s="155">
        <f t="shared" si="89"/>
        <v>140364.57099999997</v>
      </c>
      <c r="AF45" s="155">
        <f t="shared" si="89"/>
        <v>116333.356</v>
      </c>
      <c r="AG45" s="155">
        <f t="shared" si="89"/>
        <v>120666.09900000007</v>
      </c>
      <c r="AH45" s="155">
        <f t="shared" si="89"/>
        <v>120177.06300000002</v>
      </c>
      <c r="AI45" s="155">
        <f t="shared" ref="AI45:AJ45" si="90">IF(AI40="","",SUM(AI38:AI40))</f>
        <v>115007.01299999995</v>
      </c>
      <c r="AJ45" s="155">
        <f t="shared" si="90"/>
        <v>113703.56500000005</v>
      </c>
      <c r="AK45" s="155">
        <f t="shared" ref="AK45:AL45" si="91">IF(AK40="","",SUM(AK38:AK40))</f>
        <v>107558.88200000001</v>
      </c>
      <c r="AL45" s="155" t="str">
        <f t="shared" si="91"/>
        <v/>
      </c>
      <c r="AM45" s="55" t="str">
        <f t="shared" si="58"/>
        <v/>
      </c>
      <c r="AO45" s="200">
        <f t="shared" si="63"/>
        <v>2.9376034082439215</v>
      </c>
      <c r="AP45" s="158">
        <f t="shared" si="63"/>
        <v>2.642822586054681</v>
      </c>
      <c r="AQ45" s="158">
        <f t="shared" ref="AQ45:BB45" si="92">IF(X40="","",(X45/D45)*10)</f>
        <v>2.3651800960558829</v>
      </c>
      <c r="AR45" s="158">
        <f t="shared" si="92"/>
        <v>3.2694863539648189</v>
      </c>
      <c r="AS45" s="158">
        <f t="shared" si="92"/>
        <v>3.3141622228130947</v>
      </c>
      <c r="AT45" s="158">
        <f t="shared" si="92"/>
        <v>3.3415888745262787</v>
      </c>
      <c r="AU45" s="158">
        <f t="shared" si="92"/>
        <v>3.1215160442629593</v>
      </c>
      <c r="AV45" s="158">
        <f t="shared" si="92"/>
        <v>2.8362789736032989</v>
      </c>
      <c r="AW45" s="158">
        <f t="shared" si="92"/>
        <v>3.2246993483140747</v>
      </c>
      <c r="AX45" s="158">
        <f t="shared" si="92"/>
        <v>3.2172003910664415</v>
      </c>
      <c r="AY45" s="158">
        <f t="shared" si="92"/>
        <v>3.0999060808580792</v>
      </c>
      <c r="AZ45" s="158">
        <f t="shared" si="92"/>
        <v>3.0374155643795984</v>
      </c>
      <c r="BA45" s="158">
        <f t="shared" si="92"/>
        <v>3.1146630662375796</v>
      </c>
      <c r="BB45" s="158">
        <f t="shared" si="92"/>
        <v>3.1652203730114099</v>
      </c>
      <c r="BC45" s="158">
        <f t="shared" ref="BC45" si="93">IF(AJ40="","",(AJ45/P45)*10)</f>
        <v>3.162484470031925</v>
      </c>
      <c r="BD45" s="158">
        <f t="shared" ref="BD45:BE45" si="94">IF(AK40="","",(AK45/Q45)*10)</f>
        <v>3.1338356049555789</v>
      </c>
      <c r="BE45" s="158" t="str">
        <f t="shared" si="94"/>
        <v/>
      </c>
      <c r="BF45" s="55" t="str">
        <f t="shared" si="57"/>
        <v/>
      </c>
      <c r="BI45" s="105"/>
    </row>
    <row r="46" spans="1:61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I46" s="105"/>
    </row>
    <row r="47" spans="1:61" ht="15.75" thickBot="1">
      <c r="S47" s="107" t="s">
        <v>1</v>
      </c>
      <c r="AM47" s="286">
        <v>1000</v>
      </c>
      <c r="BF47" s="286" t="s">
        <v>46</v>
      </c>
      <c r="BI47" s="105"/>
    </row>
    <row r="48" spans="1:61" ht="20.100000000000001" customHeight="1">
      <c r="A48" s="457" t="s">
        <v>15</v>
      </c>
      <c r="B48" s="459" t="s">
        <v>71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5" t="s">
        <v>153</v>
      </c>
      <c r="U48" s="460" t="s">
        <v>3</v>
      </c>
      <c r="V48" s="452" t="s">
        <v>71</v>
      </c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4"/>
      <c r="AM48" s="455" t="s">
        <v>153</v>
      </c>
      <c r="AO48" s="452" t="s">
        <v>71</v>
      </c>
      <c r="AP48" s="453"/>
      <c r="AQ48" s="453"/>
      <c r="AR48" s="453"/>
      <c r="AS48" s="453"/>
      <c r="AT48" s="453"/>
      <c r="AU48" s="453"/>
      <c r="AV48" s="453"/>
      <c r="AW48" s="453"/>
      <c r="AX48" s="453"/>
      <c r="AY48" s="453"/>
      <c r="AZ48" s="453"/>
      <c r="BA48" s="453"/>
      <c r="BB48" s="453"/>
      <c r="BC48" s="453"/>
      <c r="BD48" s="453"/>
      <c r="BE48" s="454"/>
      <c r="BF48" s="455" t="str">
        <f>AM48</f>
        <v>D       2026/2025</v>
      </c>
      <c r="BI48" s="105"/>
    </row>
    <row r="49" spans="1:61" ht="20.100000000000001" customHeight="1" thickBot="1">
      <c r="A49" s="45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2">
        <v>2019</v>
      </c>
      <c r="L49" s="262">
        <v>2020</v>
      </c>
      <c r="M49" s="262">
        <v>2021</v>
      </c>
      <c r="N49" s="262">
        <v>2022</v>
      </c>
      <c r="O49" s="262">
        <v>2023</v>
      </c>
      <c r="P49" s="262">
        <v>2024</v>
      </c>
      <c r="Q49" s="262">
        <v>2025</v>
      </c>
      <c r="R49" s="262">
        <v>2026</v>
      </c>
      <c r="S49" s="456"/>
      <c r="U49" s="461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56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2017</v>
      </c>
      <c r="AV49" s="135">
        <v>2017</v>
      </c>
      <c r="AW49" s="135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35">
        <v>2024</v>
      </c>
      <c r="BD49" s="135">
        <v>2025</v>
      </c>
      <c r="BE49" s="133">
        <v>2026</v>
      </c>
      <c r="BF49" s="456"/>
      <c r="BI49" s="105"/>
    </row>
    <row r="50" spans="1:61" ht="3" customHeight="1" thickBot="1">
      <c r="A50" s="288" t="s">
        <v>89</v>
      </c>
      <c r="B50" s="287"/>
      <c r="C50" s="287"/>
      <c r="D50" s="287"/>
      <c r="E50" s="287"/>
      <c r="F50" s="287"/>
      <c r="G50" s="287"/>
      <c r="H50" s="287"/>
      <c r="I50" s="287"/>
      <c r="J50" s="292"/>
      <c r="K50" s="287"/>
      <c r="L50" s="287"/>
      <c r="M50" s="287"/>
      <c r="N50" s="287"/>
      <c r="O50" s="287"/>
      <c r="P50" s="287"/>
      <c r="Q50" s="287"/>
      <c r="R50" s="287"/>
      <c r="S50" s="289"/>
      <c r="U50" s="288"/>
      <c r="V50" s="290">
        <v>2010</v>
      </c>
      <c r="W50" s="290">
        <v>2011</v>
      </c>
      <c r="X50" s="290">
        <v>2012</v>
      </c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1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0"/>
      <c r="BD50" s="290"/>
      <c r="BE50" s="290"/>
      <c r="BF50" s="289"/>
      <c r="BI50" s="105"/>
    </row>
    <row r="51" spans="1:61" ht="20.100000000000001" customHeight="1">
      <c r="A51" s="120" t="s">
        <v>72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121578.57000000004</v>
      </c>
      <c r="Q51" s="204">
        <v>135833.84000000003</v>
      </c>
      <c r="R51" s="204">
        <v>124000.49000000005</v>
      </c>
      <c r="S51" s="61">
        <f t="shared" ref="S51:S67" si="95">IF(R51="","",(R51-Q51)/Q51)</f>
        <v>-8.7116362167188779E-2</v>
      </c>
      <c r="U51" s="109" t="s">
        <v>72</v>
      </c>
      <c r="V51" s="115">
        <v>14178.058999999999</v>
      </c>
      <c r="W51" s="153">
        <v>16344.844999999999</v>
      </c>
      <c r="X51" s="153">
        <v>18481.169000000002</v>
      </c>
      <c r="Y51" s="153">
        <v>20000.632999999987</v>
      </c>
      <c r="Z51" s="153">
        <v>18045.733999999989</v>
      </c>
      <c r="AA51" s="153">
        <v>19063.57499999999</v>
      </c>
      <c r="AB51" s="153">
        <v>17884.870999999992</v>
      </c>
      <c r="AC51" s="153">
        <v>22256.164000000001</v>
      </c>
      <c r="AD51" s="153">
        <v>22751.996999999999</v>
      </c>
      <c r="AE51" s="153">
        <v>25859.545000000013</v>
      </c>
      <c r="AF51" s="153">
        <v>35304.031000000017</v>
      </c>
      <c r="AG51" s="153">
        <v>29875.058000000012</v>
      </c>
      <c r="AH51" s="153">
        <v>35625.286000000015</v>
      </c>
      <c r="AI51" s="153">
        <v>34919.174000000006</v>
      </c>
      <c r="AJ51" s="153">
        <v>37175.217999999979</v>
      </c>
      <c r="AK51" s="153">
        <v>37655.859999999957</v>
      </c>
      <c r="AL51" s="112">
        <v>33639.45400000002</v>
      </c>
      <c r="AM51" s="61">
        <f>(AL51-AK51)/AK51</f>
        <v>-0.10666084906837718</v>
      </c>
      <c r="AO51" s="197">
        <f t="shared" ref="AO51:AO60" si="96">(V51/B51)*10</f>
        <v>1.8403950095881081</v>
      </c>
      <c r="AP51" s="156">
        <f t="shared" ref="AP51:AP60" si="97">(W51/C51)*10</f>
        <v>2.1615227579625658</v>
      </c>
      <c r="AQ51" s="156">
        <f t="shared" ref="AQ51:AQ60" si="98">(X51/D51)*10</f>
        <v>1.6233752122420044</v>
      </c>
      <c r="AR51" s="156">
        <f t="shared" ref="AR51:AR60" si="99">(Y51/E51)*10</f>
        <v>2.1365698136809841</v>
      </c>
      <c r="AS51" s="156">
        <f t="shared" ref="AS51:AS60" si="100">(Z51/F51)*10</f>
        <v>1.9118665881821473</v>
      </c>
      <c r="AT51" s="156">
        <f t="shared" ref="AT51:AT60" si="101">(AA51/G51)*10</f>
        <v>2.084887683249244</v>
      </c>
      <c r="AU51" s="156">
        <f t="shared" ref="AU51:AU60" si="102">(AB51/H51)*10</f>
        <v>2.5496644283820684</v>
      </c>
      <c r="AV51" s="156">
        <f t="shared" ref="AV51:AV60" si="103">(AC51/I51)*10</f>
        <v>2.3022728777371348</v>
      </c>
      <c r="AW51" s="156">
        <f t="shared" ref="AW51:AW60" si="104">(AD51/J51)*10</f>
        <v>2.6245023255663726</v>
      </c>
      <c r="AX51" s="156">
        <f t="shared" ref="AX51:AX60" si="105">(AE51/K51)*10</f>
        <v>2.5168305052232003</v>
      </c>
      <c r="AY51" s="156">
        <f t="shared" ref="AY51:AY60" si="106">(AF51/L51)*10</f>
        <v>2.5770024051709339</v>
      </c>
      <c r="AZ51" s="156">
        <f t="shared" ref="AZ51:AZ60" si="107">(AG51/M51)*10</f>
        <v>2.4558880613738214</v>
      </c>
      <c r="BA51" s="156">
        <f t="shared" ref="BA51:BA60" si="108">(AH51/N51)*10</f>
        <v>2.7736362714125979</v>
      </c>
      <c r="BB51" s="156">
        <f t="shared" ref="BB51:BB60" si="109">(AI51/O51)*10</f>
        <v>2.5654813083882138</v>
      </c>
      <c r="BC51" s="156">
        <f t="shared" ref="BC51:BC60" si="110">(AJ51/P51)*10</f>
        <v>3.0577114042384252</v>
      </c>
      <c r="BD51" s="156">
        <f t="shared" ref="BD51:BD60" si="111">(AK51/Q51)*10</f>
        <v>2.7722002116703726</v>
      </c>
      <c r="BE51" s="156">
        <f t="shared" ref="BE51:BE52" si="112">(AL51/R51)*10</f>
        <v>2.7128484734213556</v>
      </c>
      <c r="BF51" s="61">
        <f t="shared" ref="BF51:BF67" si="113">IF(BE51="","",(BE51-BD51)/BD51)</f>
        <v>-2.1409614644410883E-2</v>
      </c>
      <c r="BI51" s="105"/>
    </row>
    <row r="52" spans="1:61" ht="20.100000000000001" customHeight="1">
      <c r="A52" s="121" t="s">
        <v>73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142487.47000000006</v>
      </c>
      <c r="Q52" s="202">
        <v>155655.73000000004</v>
      </c>
      <c r="R52" s="202">
        <v>133797.97</v>
      </c>
      <c r="S52" s="52">
        <f t="shared" si="95"/>
        <v>-0.14042374154809484</v>
      </c>
      <c r="U52" s="109" t="s">
        <v>73</v>
      </c>
      <c r="V52" s="117">
        <v>14439.179</v>
      </c>
      <c r="W52" s="154">
        <v>17444.693999999992</v>
      </c>
      <c r="X52" s="154">
        <v>20090.994000000017</v>
      </c>
      <c r="Y52" s="154">
        <v>22514.599000000009</v>
      </c>
      <c r="Z52" s="154">
        <v>22065.344000000008</v>
      </c>
      <c r="AA52" s="154">
        <v>19101.218999999997</v>
      </c>
      <c r="AB52" s="154">
        <v>19254.929999999989</v>
      </c>
      <c r="AC52" s="154">
        <v>22517.317999999988</v>
      </c>
      <c r="AD52" s="154">
        <v>25713.953000000001</v>
      </c>
      <c r="AE52" s="154">
        <v>28323.108</v>
      </c>
      <c r="AF52" s="154">
        <v>28077.08600000001</v>
      </c>
      <c r="AG52" s="154">
        <v>31587.514000000025</v>
      </c>
      <c r="AH52" s="154">
        <v>37504.744000000028</v>
      </c>
      <c r="AI52" s="154">
        <v>37660.41700000003</v>
      </c>
      <c r="AJ52" s="154">
        <v>40377.023999999983</v>
      </c>
      <c r="AK52" s="154">
        <v>42767.302000000011</v>
      </c>
      <c r="AL52" s="119">
        <v>35789.069999999963</v>
      </c>
      <c r="AM52" s="52">
        <f t="shared" ref="AM52:AM67" si="114">IF(AL52="","",(AL52-AK52)/AK52)</f>
        <v>-0.16316745910228439</v>
      </c>
      <c r="AO52" s="198">
        <f t="shared" si="96"/>
        <v>1.9828769390109828</v>
      </c>
      <c r="AP52" s="157">
        <f t="shared" si="97"/>
        <v>1.9988227993313985</v>
      </c>
      <c r="AQ52" s="157">
        <f t="shared" si="98"/>
        <v>1.9749874173279136</v>
      </c>
      <c r="AR52" s="157">
        <f t="shared" si="99"/>
        <v>2.0345965286625685</v>
      </c>
      <c r="AS52" s="157">
        <f t="shared" si="100"/>
        <v>2.0060953800975545</v>
      </c>
      <c r="AT52" s="157">
        <f t="shared" si="101"/>
        <v>2.0568406639230217</v>
      </c>
      <c r="AU52" s="157">
        <f t="shared" si="102"/>
        <v>2.6533769046368283</v>
      </c>
      <c r="AV52" s="157">
        <f t="shared" si="103"/>
        <v>2.647838667682183</v>
      </c>
      <c r="AW52" s="157">
        <f t="shared" si="104"/>
        <v>2.631341738074287</v>
      </c>
      <c r="AX52" s="157">
        <f t="shared" si="105"/>
        <v>2.536018842558001</v>
      </c>
      <c r="AY52" s="157">
        <f t="shared" si="106"/>
        <v>2.4832292547690611</v>
      </c>
      <c r="AZ52" s="157">
        <f t="shared" si="107"/>
        <v>2.5417049850064632</v>
      </c>
      <c r="BA52" s="157">
        <f t="shared" si="108"/>
        <v>2.7055411202134874</v>
      </c>
      <c r="BB52" s="157">
        <f t="shared" si="109"/>
        <v>2.9706571579345149</v>
      </c>
      <c r="BC52" s="157">
        <f t="shared" si="110"/>
        <v>2.8337245373224724</v>
      </c>
      <c r="BD52" s="157">
        <f t="shared" si="111"/>
        <v>2.7475571891892447</v>
      </c>
      <c r="BE52" s="157">
        <f t="shared" si="112"/>
        <v>2.6748589683386048</v>
      </c>
      <c r="BF52" s="52">
        <f t="shared" si="113"/>
        <v>-2.6459220261796219E-2</v>
      </c>
      <c r="BI52" s="105"/>
    </row>
    <row r="53" spans="1:61" ht="20.100000000000001" customHeight="1">
      <c r="A53" s="121" t="s">
        <v>74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147087.33999999985</v>
      </c>
      <c r="Q53" s="202">
        <v>145608.72999999975</v>
      </c>
      <c r="R53" s="202">
        <v>167448.45999999973</v>
      </c>
      <c r="S53" s="52">
        <f t="shared" si="95"/>
        <v>0.14998915243612124</v>
      </c>
      <c r="U53" s="109" t="s">
        <v>74</v>
      </c>
      <c r="V53" s="117">
        <v>16992.152000000002</v>
      </c>
      <c r="W53" s="154">
        <v>19273.382000000009</v>
      </c>
      <c r="X53" s="154">
        <v>22749.488000000016</v>
      </c>
      <c r="Y53" s="154">
        <v>20836.083999999995</v>
      </c>
      <c r="Z53" s="154">
        <v>21337.534000000003</v>
      </c>
      <c r="AA53" s="154">
        <v>27425.90399999998</v>
      </c>
      <c r="AB53" s="154">
        <v>21464.642000000003</v>
      </c>
      <c r="AC53" s="154">
        <v>29322.409999999974</v>
      </c>
      <c r="AD53" s="154">
        <v>27877.649000000001</v>
      </c>
      <c r="AE53" s="154">
        <v>26138.823000000029</v>
      </c>
      <c r="AF53" s="154">
        <v>35987.321000000011</v>
      </c>
      <c r="AG53" s="154">
        <v>45543.809999999983</v>
      </c>
      <c r="AH53" s="154">
        <v>41236.967000000041</v>
      </c>
      <c r="AI53" s="154">
        <v>43705.949999999953</v>
      </c>
      <c r="AJ53" s="154">
        <v>44325.039999999979</v>
      </c>
      <c r="AK53" s="154">
        <v>39751.333999999988</v>
      </c>
      <c r="AL53" s="119">
        <v>44741.597000000002</v>
      </c>
      <c r="AM53" s="52">
        <f t="shared" si="114"/>
        <v>0.12553699455721448</v>
      </c>
      <c r="AO53" s="198">
        <f t="shared" si="96"/>
        <v>2.0077226683000542</v>
      </c>
      <c r="AP53" s="157">
        <f t="shared" si="97"/>
        <v>1.8315235126543004</v>
      </c>
      <c r="AQ53" s="157">
        <f t="shared" si="98"/>
        <v>1.8119557041330736</v>
      </c>
      <c r="AR53" s="157">
        <f t="shared" si="99"/>
        <v>2.0167206334389824</v>
      </c>
      <c r="AS53" s="157">
        <f t="shared" si="100"/>
        <v>1.9826132412987234</v>
      </c>
      <c r="AT53" s="157">
        <f t="shared" si="101"/>
        <v>2.113228319300315</v>
      </c>
      <c r="AU53" s="157">
        <f t="shared" si="102"/>
        <v>2.602660007755369</v>
      </c>
      <c r="AV53" s="157">
        <f t="shared" si="103"/>
        <v>2.6739934021991134</v>
      </c>
      <c r="AW53" s="157">
        <f t="shared" si="104"/>
        <v>2.617554001228326</v>
      </c>
      <c r="AX53" s="157">
        <f t="shared" si="105"/>
        <v>2.609925131515602</v>
      </c>
      <c r="AY53" s="157">
        <f t="shared" si="106"/>
        <v>2.6161012043466729</v>
      </c>
      <c r="AZ53" s="157">
        <f t="shared" si="107"/>
        <v>2.8377757985763976</v>
      </c>
      <c r="BA53" s="157">
        <f t="shared" si="108"/>
        <v>2.8495931602522742</v>
      </c>
      <c r="BB53" s="157">
        <f t="shared" si="109"/>
        <v>2.915374271088889</v>
      </c>
      <c r="BC53" s="157">
        <f t="shared" si="110"/>
        <v>3.0135183626272677</v>
      </c>
      <c r="BD53" s="157">
        <f t="shared" si="111"/>
        <v>2.7300103503409483</v>
      </c>
      <c r="BE53" s="157">
        <f t="shared" ref="BE53" si="115">(AL53/R53)*10</f>
        <v>2.671962286186452</v>
      </c>
      <c r="BF53" s="52">
        <f t="shared" ref="BF53" si="116">IF(BE53="","",(BE53-BD53)/BD53)</f>
        <v>-2.1262946547893746E-2</v>
      </c>
      <c r="BI53" s="105"/>
    </row>
    <row r="54" spans="1:61" ht="20.100000000000001" customHeight="1">
      <c r="A54" s="121" t="s">
        <v>75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202"/>
      <c r="S54" s="52" t="str">
        <f t="shared" si="95"/>
        <v/>
      </c>
      <c r="U54" s="109" t="s">
        <v>75</v>
      </c>
      <c r="V54" s="117">
        <v>16453.240000000009</v>
      </c>
      <c r="W54" s="154">
        <v>17348.706999999995</v>
      </c>
      <c r="X54" s="154">
        <v>21481.076000000001</v>
      </c>
      <c r="Y54" s="154">
        <v>23047.187999999995</v>
      </c>
      <c r="Z54" s="154">
        <v>22346.683000000005</v>
      </c>
      <c r="AA54" s="154">
        <v>26898.605999999982</v>
      </c>
      <c r="AB54" s="154">
        <v>21576.277000000009</v>
      </c>
      <c r="AC54" s="154">
        <v>21389.478000000017</v>
      </c>
      <c r="AD54" s="154">
        <v>27604.588</v>
      </c>
      <c r="AE54" s="154">
        <v>27317.737999999994</v>
      </c>
      <c r="AF54" s="154">
        <v>32348.051999999996</v>
      </c>
      <c r="AG54" s="154">
        <v>41453.064999999973</v>
      </c>
      <c r="AH54" s="154">
        <v>37368.31299999998</v>
      </c>
      <c r="AI54" s="154">
        <v>37613.93</v>
      </c>
      <c r="AJ54" s="154">
        <v>50417.64899999999</v>
      </c>
      <c r="AK54" s="154">
        <v>41389.866999999998</v>
      </c>
      <c r="AL54" s="119"/>
      <c r="AM54" s="52" t="str">
        <f t="shared" si="114"/>
        <v/>
      </c>
      <c r="AO54" s="198">
        <f t="shared" si="96"/>
        <v>1.9069227134443323</v>
      </c>
      <c r="AP54" s="157">
        <f t="shared" si="97"/>
        <v>1.915464103514757</v>
      </c>
      <c r="AQ54" s="157">
        <f t="shared" si="98"/>
        <v>1.8761332001822941</v>
      </c>
      <c r="AR54" s="157">
        <f t="shared" si="99"/>
        <v>1.8126793237794652</v>
      </c>
      <c r="AS54" s="157">
        <f t="shared" si="100"/>
        <v>2.2034024597762674</v>
      </c>
      <c r="AT54" s="157">
        <f t="shared" si="101"/>
        <v>1.9447659298682476</v>
      </c>
      <c r="AU54" s="157">
        <f t="shared" si="102"/>
        <v>2.43607496637682</v>
      </c>
      <c r="AV54" s="157">
        <f t="shared" si="103"/>
        <v>2.3737374992869791</v>
      </c>
      <c r="AW54" s="157">
        <f t="shared" si="104"/>
        <v>2.3781815706915439</v>
      </c>
      <c r="AX54" s="157">
        <f t="shared" si="105"/>
        <v>2.4789600355286541</v>
      </c>
      <c r="AY54" s="157">
        <f t="shared" si="106"/>
        <v>2.7486232264577093</v>
      </c>
      <c r="AZ54" s="157">
        <f t="shared" si="107"/>
        <v>2.7144993314116017</v>
      </c>
      <c r="BA54" s="157">
        <f t="shared" si="108"/>
        <v>2.8724249818937571</v>
      </c>
      <c r="BB54" s="157">
        <f t="shared" si="109"/>
        <v>2.9934986347618455</v>
      </c>
      <c r="BC54" s="157">
        <f t="shared" si="110"/>
        <v>2.8956675416485558</v>
      </c>
      <c r="BD54" s="157">
        <f t="shared" si="111"/>
        <v>3.00203259801552</v>
      </c>
      <c r="BE54" s="157"/>
      <c r="BF54" s="52"/>
      <c r="BI54" s="105"/>
    </row>
    <row r="55" spans="1:61" ht="20.100000000000001" customHeight="1">
      <c r="A55" s="121" t="s">
        <v>76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153585.92999999988</v>
      </c>
      <c r="Q55" s="202">
        <v>170656.78999999983</v>
      </c>
      <c r="R55" s="202"/>
      <c r="S55" s="52" t="str">
        <f t="shared" si="95"/>
        <v/>
      </c>
      <c r="U55" s="109" t="s">
        <v>76</v>
      </c>
      <c r="V55" s="117">
        <v>18200.404999999999</v>
      </c>
      <c r="W55" s="154">
        <v>20446.271000000008</v>
      </c>
      <c r="X55" s="154">
        <v>22726.202999999998</v>
      </c>
      <c r="Y55" s="154">
        <v>24859.089999999986</v>
      </c>
      <c r="Z55" s="154">
        <v>23995.31</v>
      </c>
      <c r="AA55" s="154">
        <v>23727.782000000003</v>
      </c>
      <c r="AB55" s="154">
        <v>22966.652000000002</v>
      </c>
      <c r="AC55" s="154">
        <v>30743.068000000036</v>
      </c>
      <c r="AD55" s="154">
        <v>29718.337</v>
      </c>
      <c r="AE55" s="154">
        <v>31960.788000000026</v>
      </c>
      <c r="AF55" s="154">
        <v>29316.248000000011</v>
      </c>
      <c r="AG55" s="154">
        <v>42035.093000000081</v>
      </c>
      <c r="AH55" s="154">
        <v>42292.586000000018</v>
      </c>
      <c r="AI55" s="154">
        <v>46244.032999999938</v>
      </c>
      <c r="AJ55" s="154">
        <v>44658.516000000047</v>
      </c>
      <c r="AK55" s="154">
        <v>45522.795999999966</v>
      </c>
      <c r="AL55" s="119"/>
      <c r="AM55" s="52" t="str">
        <f t="shared" si="114"/>
        <v/>
      </c>
      <c r="AO55" s="198">
        <f t="shared" si="96"/>
        <v>1.7520340711061637</v>
      </c>
      <c r="AP55" s="157">
        <f t="shared" si="97"/>
        <v>1.7517428736684229</v>
      </c>
      <c r="AQ55" s="157">
        <f t="shared" si="98"/>
        <v>1.726322321385233</v>
      </c>
      <c r="AR55" s="157">
        <f t="shared" si="99"/>
        <v>2.0015272066699175</v>
      </c>
      <c r="AS55" s="157">
        <f t="shared" si="100"/>
        <v>2.0864842867894087</v>
      </c>
      <c r="AT55" s="157">
        <f t="shared" si="101"/>
        <v>2.3291488172697856</v>
      </c>
      <c r="AU55" s="157">
        <f t="shared" si="102"/>
        <v>2.331685483786639</v>
      </c>
      <c r="AV55" s="157">
        <f t="shared" si="103"/>
        <v>2.4456093561553693</v>
      </c>
      <c r="AW55" s="157">
        <f t="shared" si="104"/>
        <v>2.5166896261109475</v>
      </c>
      <c r="AX55" s="157">
        <f t="shared" si="105"/>
        <v>2.3149959655163963</v>
      </c>
      <c r="AY55" s="157">
        <f t="shared" si="106"/>
        <v>2.5229270215366979</v>
      </c>
      <c r="AZ55" s="157">
        <f t="shared" si="107"/>
        <v>2.6525523763560646</v>
      </c>
      <c r="BA55" s="157">
        <f t="shared" si="108"/>
        <v>2.8703441202536228</v>
      </c>
      <c r="BB55" s="157">
        <f t="shared" si="109"/>
        <v>3.0225642456212709</v>
      </c>
      <c r="BC55" s="157">
        <f t="shared" si="110"/>
        <v>2.9077218206120885</v>
      </c>
      <c r="BD55" s="157">
        <f t="shared" si="111"/>
        <v>2.6675056995974207</v>
      </c>
      <c r="BE55" s="157"/>
      <c r="BF55" s="52"/>
      <c r="BI55" s="105"/>
    </row>
    <row r="56" spans="1:61" ht="20.100000000000001" customHeight="1">
      <c r="A56" s="121" t="s">
        <v>77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140466.84999999992</v>
      </c>
      <c r="Q56" s="202">
        <v>149551.03000000006</v>
      </c>
      <c r="R56" s="202"/>
      <c r="S56" s="52" t="str">
        <f t="shared" si="95"/>
        <v/>
      </c>
      <c r="U56" s="109" t="s">
        <v>77</v>
      </c>
      <c r="V56" s="117">
        <v>17415.862000000005</v>
      </c>
      <c r="W56" s="154">
        <v>20004.232999999982</v>
      </c>
      <c r="X56" s="154">
        <v>23077.424999999992</v>
      </c>
      <c r="Y56" s="154">
        <v>20396.612000000005</v>
      </c>
      <c r="Z56" s="154">
        <v>22655.134000000016</v>
      </c>
      <c r="AA56" s="154">
        <v>25022.574999999983</v>
      </c>
      <c r="AB56" s="154">
        <v>20750.199000000015</v>
      </c>
      <c r="AC56" s="154">
        <v>28108.851999999995</v>
      </c>
      <c r="AD56" s="154">
        <v>27267.624</v>
      </c>
      <c r="AE56" s="154">
        <v>25611.110000000004</v>
      </c>
      <c r="AF56" s="154">
        <v>32107.317999999985</v>
      </c>
      <c r="AG56" s="154">
        <v>37813.970000000023</v>
      </c>
      <c r="AH56" s="154">
        <v>38238.688000000016</v>
      </c>
      <c r="AI56" s="154">
        <v>52513.994000000006</v>
      </c>
      <c r="AJ56" s="154">
        <v>40010.997000000032</v>
      </c>
      <c r="AK56" s="154">
        <v>42659.66199999996</v>
      </c>
      <c r="AL56" s="119"/>
      <c r="AM56" s="52" t="str">
        <f t="shared" si="114"/>
        <v/>
      </c>
      <c r="AO56" s="198">
        <f t="shared" si="96"/>
        <v>2.1642824699311363</v>
      </c>
      <c r="AP56" s="157">
        <f t="shared" si="97"/>
        <v>1.6258312843389231</v>
      </c>
      <c r="AQ56" s="157">
        <f t="shared" si="98"/>
        <v>1.8444156881700937</v>
      </c>
      <c r="AR56" s="157">
        <f t="shared" si="99"/>
        <v>2.2679253964330508</v>
      </c>
      <c r="AS56" s="157">
        <f t="shared" si="100"/>
        <v>1.9775145141985686</v>
      </c>
      <c r="AT56" s="157">
        <f t="shared" si="101"/>
        <v>2.2301042720461464</v>
      </c>
      <c r="AU56" s="157">
        <f t="shared" si="102"/>
        <v>2.4649217088977964</v>
      </c>
      <c r="AV56" s="157">
        <f t="shared" si="103"/>
        <v>2.2994092133916011</v>
      </c>
      <c r="AW56" s="157">
        <f t="shared" si="104"/>
        <v>2.5374049995421668</v>
      </c>
      <c r="AX56" s="157">
        <f t="shared" si="105"/>
        <v>2.5635245583717103</v>
      </c>
      <c r="AY56" s="157">
        <f t="shared" si="106"/>
        <v>2.3079094660369694</v>
      </c>
      <c r="AZ56" s="157">
        <f t="shared" si="107"/>
        <v>2.6287498593130412</v>
      </c>
      <c r="BA56" s="157">
        <f t="shared" si="108"/>
        <v>2.8590970820133683</v>
      </c>
      <c r="BB56" s="157">
        <f t="shared" si="109"/>
        <v>2.9141194246386446</v>
      </c>
      <c r="BC56" s="157">
        <f t="shared" si="110"/>
        <v>2.8484298608532943</v>
      </c>
      <c r="BD56" s="157">
        <f t="shared" si="111"/>
        <v>2.8525154256710867</v>
      </c>
      <c r="BE56" s="157"/>
      <c r="BF56" s="52"/>
      <c r="BI56" s="105"/>
    </row>
    <row r="57" spans="1:61" ht="20.100000000000001" customHeight="1">
      <c r="A57" s="121" t="s">
        <v>78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202498.53999999992</v>
      </c>
      <c r="Q57" s="202">
        <v>215410.41999999972</v>
      </c>
      <c r="R57" s="202"/>
      <c r="S57" s="52" t="str">
        <f t="shared" si="95"/>
        <v/>
      </c>
      <c r="U57" s="109" t="s">
        <v>78</v>
      </c>
      <c r="V57" s="117">
        <v>21585.097000000031</v>
      </c>
      <c r="W57" s="154">
        <v>27388.943999999978</v>
      </c>
      <c r="X57" s="154">
        <v>30041.980000000014</v>
      </c>
      <c r="Y57" s="154">
        <v>31158.237999999987</v>
      </c>
      <c r="Z57" s="154">
        <v>32854.051000000014</v>
      </c>
      <c r="AA57" s="154">
        <v>32382.404999999973</v>
      </c>
      <c r="AB57" s="154">
        <v>26168.737000000016</v>
      </c>
      <c r="AC57" s="154">
        <v>29583.368000000006</v>
      </c>
      <c r="AD57" s="154">
        <v>33476.61</v>
      </c>
      <c r="AE57" s="154">
        <v>36683.536999999989</v>
      </c>
      <c r="AF57" s="154">
        <v>47305.887999999992</v>
      </c>
      <c r="AG57" s="154">
        <v>47700.946000000025</v>
      </c>
      <c r="AH57" s="154">
        <v>48307.429000000018</v>
      </c>
      <c r="AI57" s="154">
        <v>53523.881999999991</v>
      </c>
      <c r="AJ57" s="154">
        <v>57172.882999999965</v>
      </c>
      <c r="AK57" s="154">
        <v>56747.513999999923</v>
      </c>
      <c r="AL57" s="119"/>
      <c r="AM57" s="52" t="str">
        <f t="shared" si="114"/>
        <v/>
      </c>
      <c r="AO57" s="198">
        <f t="shared" si="96"/>
        <v>1.78028436914874</v>
      </c>
      <c r="AP57" s="157">
        <f t="shared" si="97"/>
        <v>1.8490670998920886</v>
      </c>
      <c r="AQ57" s="157">
        <f t="shared" si="98"/>
        <v>2.0713675613226452</v>
      </c>
      <c r="AR57" s="157">
        <f t="shared" si="99"/>
        <v>2.6398668876056313</v>
      </c>
      <c r="AS57" s="157">
        <f t="shared" si="100"/>
        <v>2.1564433770399614</v>
      </c>
      <c r="AT57" s="157">
        <f t="shared" si="101"/>
        <v>2.2613040218962874</v>
      </c>
      <c r="AU57" s="157">
        <f t="shared" si="102"/>
        <v>2.3003462816760107</v>
      </c>
      <c r="AV57" s="157">
        <f t="shared" si="103"/>
        <v>2.695125703096739</v>
      </c>
      <c r="AW57" s="157">
        <f t="shared" si="104"/>
        <v>2.7967861439132284</v>
      </c>
      <c r="AX57" s="157">
        <f t="shared" si="105"/>
        <v>2.7346902490333531</v>
      </c>
      <c r="AY57" s="157">
        <f t="shared" si="106"/>
        <v>2.5669833050728972</v>
      </c>
      <c r="AZ57" s="157">
        <f t="shared" si="107"/>
        <v>2.8743178526367079</v>
      </c>
      <c r="BA57" s="157">
        <f t="shared" si="108"/>
        <v>2.9092003555062247</v>
      </c>
      <c r="BB57" s="157">
        <f t="shared" si="109"/>
        <v>3.0626846947596857</v>
      </c>
      <c r="BC57" s="157">
        <f t="shared" si="110"/>
        <v>2.8233726030814834</v>
      </c>
      <c r="BD57" s="157">
        <f t="shared" si="111"/>
        <v>2.6343903883572577</v>
      </c>
      <c r="BE57" s="157"/>
      <c r="BF57" s="52"/>
      <c r="BI57" s="105"/>
    </row>
    <row r="58" spans="1:61" ht="20.100000000000001" customHeight="1">
      <c r="A58" s="121" t="s">
        <v>79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159516.41000000012</v>
      </c>
      <c r="Q58" s="202">
        <v>162466.80999999994</v>
      </c>
      <c r="R58" s="202"/>
      <c r="S58" s="52" t="str">
        <f t="shared" si="95"/>
        <v/>
      </c>
      <c r="U58" s="109" t="s">
        <v>79</v>
      </c>
      <c r="V58" s="117">
        <v>17333.093000000012</v>
      </c>
      <c r="W58" s="154">
        <v>19429.269</v>
      </c>
      <c r="X58" s="154">
        <v>22173.393</v>
      </c>
      <c r="Y58" s="154">
        <v>23485.576000000015</v>
      </c>
      <c r="Z58" s="154">
        <v>20594.052000000025</v>
      </c>
      <c r="AA58" s="154">
        <v>21320.543000000012</v>
      </c>
      <c r="AB58" s="154">
        <v>22518.471000000009</v>
      </c>
      <c r="AC58" s="154">
        <v>23832.374000000018</v>
      </c>
      <c r="AD58" s="154">
        <v>25445.677</v>
      </c>
      <c r="AE58" s="154">
        <v>24566.240999999998</v>
      </c>
      <c r="AF58" s="154">
        <v>31984.679000000015</v>
      </c>
      <c r="AG58" s="154">
        <v>35298.485999999997</v>
      </c>
      <c r="AH58" s="154">
        <v>41256.031000000025</v>
      </c>
      <c r="AI58" s="154">
        <v>40524.563000000024</v>
      </c>
      <c r="AJ58" s="154">
        <v>43593.326999999997</v>
      </c>
      <c r="AK58" s="154">
        <v>41248.020000000084</v>
      </c>
      <c r="AL58" s="119"/>
      <c r="AM58" s="52" t="str">
        <f t="shared" si="114"/>
        <v/>
      </c>
      <c r="AO58" s="198">
        <f t="shared" si="96"/>
        <v>1.6675286305808483</v>
      </c>
      <c r="AP58" s="157">
        <f t="shared" si="97"/>
        <v>1.5335201199016324</v>
      </c>
      <c r="AQ58" s="157">
        <f t="shared" si="98"/>
        <v>1.7218122402971472</v>
      </c>
      <c r="AR58" s="157">
        <f t="shared" si="99"/>
        <v>2.1904030522566904</v>
      </c>
      <c r="AS58" s="157">
        <f t="shared" si="100"/>
        <v>2.2098559498187784</v>
      </c>
      <c r="AT58" s="157">
        <f t="shared" si="101"/>
        <v>1.9543144793232015</v>
      </c>
      <c r="AU58" s="157">
        <f t="shared" si="102"/>
        <v>2.3412179443459293</v>
      </c>
      <c r="AV58" s="157">
        <f t="shared" si="103"/>
        <v>2.250318511572504</v>
      </c>
      <c r="AW58" s="157">
        <f t="shared" si="104"/>
        <v>2.5225098647387783</v>
      </c>
      <c r="AX58" s="157">
        <f t="shared" si="105"/>
        <v>2.5830822495328061</v>
      </c>
      <c r="AY58" s="157">
        <f t="shared" si="106"/>
        <v>2.554902722610267</v>
      </c>
      <c r="AZ58" s="157">
        <f t="shared" si="107"/>
        <v>2.4572668535012139</v>
      </c>
      <c r="BA58" s="157">
        <f t="shared" si="108"/>
        <v>2.8936638936443257</v>
      </c>
      <c r="BB58" s="157">
        <f t="shared" si="109"/>
        <v>2.4755120501468113</v>
      </c>
      <c r="BC58" s="157">
        <f t="shared" si="110"/>
        <v>2.732842784012</v>
      </c>
      <c r="BD58" s="157">
        <f t="shared" si="111"/>
        <v>2.5388582443392655</v>
      </c>
      <c r="BE58" s="157"/>
      <c r="BF58" s="52"/>
      <c r="BI58" s="105"/>
    </row>
    <row r="59" spans="1:61" ht="20.100000000000001" customHeight="1">
      <c r="A59" s="121" t="s">
        <v>80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145643.5</v>
      </c>
      <c r="Q59" s="202">
        <v>170604.45999999996</v>
      </c>
      <c r="R59" s="202"/>
      <c r="S59" s="52" t="str">
        <f t="shared" si="95"/>
        <v/>
      </c>
      <c r="U59" s="109" t="s">
        <v>80</v>
      </c>
      <c r="V59" s="117">
        <v>27788.44999999999</v>
      </c>
      <c r="W59" s="154">
        <v>28869.683000000026</v>
      </c>
      <c r="X59" s="154">
        <v>26669.555999999982</v>
      </c>
      <c r="Y59" s="154">
        <v>36191.052999999971</v>
      </c>
      <c r="Z59" s="154">
        <v>36827.313000000016</v>
      </c>
      <c r="AA59" s="154">
        <v>34137.561000000023</v>
      </c>
      <c r="AB59" s="154">
        <v>30078.559999999987</v>
      </c>
      <c r="AC59" s="154">
        <v>32961.33</v>
      </c>
      <c r="AD59" s="154">
        <v>30391.468000000001</v>
      </c>
      <c r="AE59" s="154">
        <v>34622.571999999993</v>
      </c>
      <c r="AF59" s="154">
        <v>49065.408999999992</v>
      </c>
      <c r="AG59" s="154">
        <v>50534.001999999964</v>
      </c>
      <c r="AH59" s="154">
        <v>54674.304000000055</v>
      </c>
      <c r="AI59" s="154">
        <v>44696.855999999992</v>
      </c>
      <c r="AJ59" s="154">
        <v>45783.413999999968</v>
      </c>
      <c r="AK59" s="154">
        <v>50553.93800000006</v>
      </c>
      <c r="AL59" s="119"/>
      <c r="AM59" s="52" t="str">
        <f t="shared" si="114"/>
        <v/>
      </c>
      <c r="AO59" s="198">
        <f t="shared" si="96"/>
        <v>2.0176378539558204</v>
      </c>
      <c r="AP59" s="157">
        <f t="shared" si="97"/>
        <v>2.1322284964573752</v>
      </c>
      <c r="AQ59" s="157">
        <f t="shared" si="98"/>
        <v>2.0698124355501131</v>
      </c>
      <c r="AR59" s="157">
        <f t="shared" si="99"/>
        <v>2.4195441735474672</v>
      </c>
      <c r="AS59" s="157">
        <f t="shared" si="100"/>
        <v>2.2147954439362096</v>
      </c>
      <c r="AT59" s="157">
        <f t="shared" si="101"/>
        <v>2.4385642559372496</v>
      </c>
      <c r="AU59" s="157">
        <f t="shared" si="102"/>
        <v>2.6162790798815738</v>
      </c>
      <c r="AV59" s="157">
        <f t="shared" si="103"/>
        <v>2.741714467283753</v>
      </c>
      <c r="AW59" s="157">
        <f t="shared" si="104"/>
        <v>2.9662199105238427</v>
      </c>
      <c r="AX59" s="157">
        <f t="shared" si="105"/>
        <v>2.6555324622013563</v>
      </c>
      <c r="AY59" s="157">
        <f t="shared" si="106"/>
        <v>2.786435485029668</v>
      </c>
      <c r="AZ59" s="157">
        <f t="shared" si="107"/>
        <v>3.3033356079417873</v>
      </c>
      <c r="BA59" s="157">
        <f t="shared" si="108"/>
        <v>2.9680519543547716</v>
      </c>
      <c r="BB59" s="157">
        <f t="shared" si="109"/>
        <v>2.9669090697886649</v>
      </c>
      <c r="BC59" s="157">
        <f t="shared" si="110"/>
        <v>3.1435260756573391</v>
      </c>
      <c r="BD59" s="157">
        <f t="shared" si="111"/>
        <v>2.9632248770049778</v>
      </c>
      <c r="BE59" s="157"/>
      <c r="BF59" s="52"/>
      <c r="BI59" s="105"/>
    </row>
    <row r="60" spans="1:61" ht="20.100000000000001" customHeight="1">
      <c r="A60" s="121" t="s">
        <v>81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201987.18000000002</v>
      </c>
      <c r="Q60" s="202">
        <v>208290.45999999979</v>
      </c>
      <c r="R60" s="202"/>
      <c r="S60" s="52" t="str">
        <f t="shared" si="95"/>
        <v/>
      </c>
      <c r="U60" s="109" t="s">
        <v>81</v>
      </c>
      <c r="V60" s="117">
        <v>22777.257000000005</v>
      </c>
      <c r="W60" s="154">
        <v>31524.350999999995</v>
      </c>
      <c r="X60" s="154">
        <v>36803.372000000003</v>
      </c>
      <c r="Y60" s="154">
        <v>39015.558000000005</v>
      </c>
      <c r="Z60" s="154">
        <v>41900.000000000029</v>
      </c>
      <c r="AA60" s="154">
        <v>32669.316000000006</v>
      </c>
      <c r="AB60" s="154">
        <v>30619.310999999994</v>
      </c>
      <c r="AC60" s="154">
        <v>36041.668000000012</v>
      </c>
      <c r="AD60" s="154">
        <v>37442.144</v>
      </c>
      <c r="AE60" s="154">
        <v>42329.99000000002</v>
      </c>
      <c r="AF60" s="154">
        <v>56468.258000000016</v>
      </c>
      <c r="AG60" s="154">
        <v>50409.224999999999</v>
      </c>
      <c r="AH60" s="154">
        <v>53916.488000000005</v>
      </c>
      <c r="AI60" s="154">
        <v>47790.303999999967</v>
      </c>
      <c r="AJ60" s="154">
        <v>64666.687999999966</v>
      </c>
      <c r="AK60" s="154">
        <v>64800.172000000035</v>
      </c>
      <c r="AL60" s="119"/>
      <c r="AM60" s="52" t="str">
        <f t="shared" si="114"/>
        <v/>
      </c>
      <c r="AO60" s="198">
        <f t="shared" si="96"/>
        <v>2.3647140718469641</v>
      </c>
      <c r="AP60" s="157">
        <f t="shared" si="97"/>
        <v>2.2614935016861302</v>
      </c>
      <c r="AQ60" s="157">
        <f t="shared" si="98"/>
        <v>2.5580688905462297</v>
      </c>
      <c r="AR60" s="157">
        <f t="shared" si="99"/>
        <v>2.3603331049966276</v>
      </c>
      <c r="AS60" s="157">
        <f t="shared" si="100"/>
        <v>2.5709811698639262</v>
      </c>
      <c r="AT60" s="157">
        <f t="shared" si="101"/>
        <v>2.426905203187177</v>
      </c>
      <c r="AU60" s="157">
        <f t="shared" si="102"/>
        <v>2.7569178405590455</v>
      </c>
      <c r="AV60" s="157">
        <f t="shared" si="103"/>
        <v>2.568696662723287</v>
      </c>
      <c r="AW60" s="157">
        <f t="shared" si="104"/>
        <v>2.9967018158701015</v>
      </c>
      <c r="AX60" s="157">
        <f t="shared" si="105"/>
        <v>2.6446157846551293</v>
      </c>
      <c r="AY60" s="157">
        <f t="shared" si="106"/>
        <v>2.8633281235413843</v>
      </c>
      <c r="AZ60" s="157">
        <f t="shared" si="107"/>
        <v>3.0177047586960484</v>
      </c>
      <c r="BA60" s="157">
        <f t="shared" si="108"/>
        <v>3.1907721970477527</v>
      </c>
      <c r="BB60" s="157">
        <f t="shared" si="109"/>
        <v>3.0720834500865446</v>
      </c>
      <c r="BC60" s="157">
        <f t="shared" si="110"/>
        <v>3.2015243739726431</v>
      </c>
      <c r="BD60" s="157">
        <f t="shared" si="111"/>
        <v>3.1110484848898072</v>
      </c>
      <c r="BE60" s="157"/>
      <c r="BF60" s="52"/>
      <c r="BI60" s="105"/>
    </row>
    <row r="61" spans="1:61" ht="20.100000000000001" customHeight="1">
      <c r="A61" s="121" t="s">
        <v>82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172490.8299999999</v>
      </c>
      <c r="Q61" s="202">
        <v>147474.44999999992</v>
      </c>
      <c r="R61" s="202"/>
      <c r="S61" s="52" t="str">
        <f t="shared" si="95"/>
        <v/>
      </c>
      <c r="U61" s="109" t="s">
        <v>82</v>
      </c>
      <c r="V61" s="117">
        <v>25464.052000000007</v>
      </c>
      <c r="W61" s="154">
        <v>29523.48000000001</v>
      </c>
      <c r="X61" s="154">
        <v>31498.723000000002</v>
      </c>
      <c r="Y61" s="154">
        <v>30997.326000000052</v>
      </c>
      <c r="Z61" s="154">
        <v>32940.034999999967</v>
      </c>
      <c r="AA61" s="154">
        <v>29831.125000000007</v>
      </c>
      <c r="AB61" s="154">
        <v>34519.751000000018</v>
      </c>
      <c r="AC61" s="154">
        <v>30903.571</v>
      </c>
      <c r="AD61" s="154">
        <v>32156.462</v>
      </c>
      <c r="AE61" s="154">
        <v>33336.43499999999</v>
      </c>
      <c r="AF61" s="154">
        <v>49473.65399999998</v>
      </c>
      <c r="AG61" s="154">
        <v>50897.267000000043</v>
      </c>
      <c r="AH61" s="154">
        <v>57319.255000000048</v>
      </c>
      <c r="AI61" s="154">
        <v>45087.425000000017</v>
      </c>
      <c r="AJ61" s="154">
        <v>51767.551999999981</v>
      </c>
      <c r="AK61" s="154">
        <v>49321.593999999961</v>
      </c>
      <c r="AL61" s="119"/>
      <c r="AM61" s="52" t="str">
        <f t="shared" si="114"/>
        <v/>
      </c>
      <c r="AO61" s="198">
        <f t="shared" ref="AO61:AP67" si="117">(V61/B61)*10</f>
        <v>1.9784200067392308</v>
      </c>
      <c r="AP61" s="157">
        <f t="shared" si="117"/>
        <v>1.9672226836151285</v>
      </c>
      <c r="AQ61" s="157">
        <f t="shared" ref="AQ61:BB63" si="118">IF(X61="","",(X61/D61)*10)</f>
        <v>2.1967931517532344</v>
      </c>
      <c r="AR61" s="157">
        <f t="shared" si="118"/>
        <v>2.3729260081576027</v>
      </c>
      <c r="AS61" s="157">
        <f t="shared" si="118"/>
        <v>2.4758168420606395</v>
      </c>
      <c r="AT61" s="157">
        <f t="shared" si="118"/>
        <v>2.4958910965727048</v>
      </c>
      <c r="AU61" s="157">
        <f t="shared" si="118"/>
        <v>2.8239750172941114</v>
      </c>
      <c r="AV61" s="157">
        <f t="shared" si="118"/>
        <v>2.95999563618712</v>
      </c>
      <c r="AW61" s="157">
        <f t="shared" si="118"/>
        <v>2.8613877922934243</v>
      </c>
      <c r="AX61" s="157">
        <f t="shared" si="118"/>
        <v>2.7146381384743794</v>
      </c>
      <c r="AY61" s="157">
        <f t="shared" si="118"/>
        <v>2.7936391721613445</v>
      </c>
      <c r="AZ61" s="157">
        <f t="shared" si="118"/>
        <v>3.094595117974555</v>
      </c>
      <c r="BA61" s="157">
        <f t="shared" si="118"/>
        <v>2.9794973919702468</v>
      </c>
      <c r="BB61" s="157">
        <f t="shared" si="118"/>
        <v>3.0009551822447307</v>
      </c>
      <c r="BC61" s="157">
        <f t="shared" ref="BC61:BC63" si="119">IF(AJ61="","",(AJ61/P61)*10)</f>
        <v>3.0011770480784405</v>
      </c>
      <c r="BD61" s="157">
        <f t="shared" ref="BD61:BD63" si="120">IF(AK61="","",(AK61/Q61)*10)</f>
        <v>3.3444162022641875</v>
      </c>
      <c r="BE61" s="157" t="str">
        <f t="shared" ref="BE61:BE63" si="121">IF(AL61="","",(AL61/R61)*10)</f>
        <v/>
      </c>
      <c r="BF61" s="52" t="str">
        <f t="shared" si="113"/>
        <v/>
      </c>
      <c r="BI61" s="105"/>
    </row>
    <row r="62" spans="1:61" ht="20.100000000000001" customHeight="1" thickBot="1">
      <c r="A62" s="122" t="s">
        <v>83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117416.39999999997</v>
      </c>
      <c r="Q62" s="203">
        <v>124234.51999999984</v>
      </c>
      <c r="R62" s="203"/>
      <c r="S62" s="52" t="str">
        <f t="shared" si="95"/>
        <v/>
      </c>
      <c r="U62" s="110" t="s">
        <v>83</v>
      </c>
      <c r="V62" s="196">
        <v>15596.707000000013</v>
      </c>
      <c r="W62" s="155">
        <v>18332.828999999987</v>
      </c>
      <c r="X62" s="155">
        <v>21648.361999999994</v>
      </c>
      <c r="Y62" s="155">
        <v>20693.550999999999</v>
      </c>
      <c r="Z62" s="155">
        <v>23770.443999999989</v>
      </c>
      <c r="AA62" s="155">
        <v>22065.902999999984</v>
      </c>
      <c r="AB62" s="155">
        <v>24906.423000000003</v>
      </c>
      <c r="AC62" s="155">
        <v>28016.947000000004</v>
      </c>
      <c r="AD62" s="155">
        <v>26292.933000000001</v>
      </c>
      <c r="AE62" s="155">
        <v>27722.498999999978</v>
      </c>
      <c r="AF62" s="155">
        <v>34797.590000000011</v>
      </c>
      <c r="AG62" s="155">
        <v>34642.825000000055</v>
      </c>
      <c r="AH62" s="155">
        <v>33056.706999999988</v>
      </c>
      <c r="AI62" s="155">
        <v>35940.125999999989</v>
      </c>
      <c r="AJ62" s="155">
        <v>37743.593999999932</v>
      </c>
      <c r="AK62" s="155">
        <v>37818.831999999995</v>
      </c>
      <c r="AL62" s="123"/>
      <c r="AM62" s="52" t="str">
        <f t="shared" si="114"/>
        <v/>
      </c>
      <c r="AO62" s="198">
        <f t="shared" si="117"/>
        <v>2.0408556968710365</v>
      </c>
      <c r="AP62" s="157">
        <f t="shared" si="117"/>
        <v>1.8586959199657298</v>
      </c>
      <c r="AQ62" s="157">
        <f t="shared" si="118"/>
        <v>2.3103681372605527</v>
      </c>
      <c r="AR62" s="157">
        <f t="shared" si="118"/>
        <v>2.494909882777443</v>
      </c>
      <c r="AS62" s="157">
        <f t="shared" si="118"/>
        <v>2.357121537342076</v>
      </c>
      <c r="AT62" s="157">
        <f t="shared" si="118"/>
        <v>2.6659387435479127</v>
      </c>
      <c r="AU62" s="157">
        <f t="shared" si="118"/>
        <v>3.190162257970441</v>
      </c>
      <c r="AV62" s="157">
        <f t="shared" si="118"/>
        <v>3.0157583548138938</v>
      </c>
      <c r="AW62" s="157">
        <f t="shared" si="118"/>
        <v>3.3894753383554024</v>
      </c>
      <c r="AX62" s="157">
        <f t="shared" si="118"/>
        <v>3.080067195408315</v>
      </c>
      <c r="AY62" s="157">
        <f t="shared" si="118"/>
        <v>2.920769071613742</v>
      </c>
      <c r="AZ62" s="157">
        <f t="shared" si="118"/>
        <v>2.7992960150697193</v>
      </c>
      <c r="BA62" s="157">
        <f t="shared" si="118"/>
        <v>3.0658930312246784</v>
      </c>
      <c r="BB62" s="157">
        <f t="shared" si="118"/>
        <v>3.2488675331789625</v>
      </c>
      <c r="BC62" s="157">
        <f t="shared" si="119"/>
        <v>3.2145078540987408</v>
      </c>
      <c r="BD62" s="157">
        <f t="shared" si="120"/>
        <v>3.0441484379703838</v>
      </c>
      <c r="BE62" s="157" t="str">
        <f t="shared" si="121"/>
        <v/>
      </c>
      <c r="BF62" s="52" t="str">
        <f t="shared" si="113"/>
        <v/>
      </c>
      <c r="BI62" s="105"/>
    </row>
    <row r="63" spans="1:61" ht="20.100000000000001" customHeight="1" thickBot="1">
      <c r="A63" s="35" t="str">
        <f>A19</f>
        <v>jan-mar</v>
      </c>
      <c r="B63" s="167">
        <f>SUM(B51:B53)</f>
        <v>234491.43</v>
      </c>
      <c r="C63" s="168">
        <f t="shared" ref="C63:R63" si="122">SUM(C51:C53)</f>
        <v>268123.53000000009</v>
      </c>
      <c r="D63" s="168">
        <f t="shared" si="122"/>
        <v>341123.42000000004</v>
      </c>
      <c r="E63" s="168">
        <f t="shared" si="122"/>
        <v>307586.39999999991</v>
      </c>
      <c r="F63" s="168">
        <f t="shared" si="122"/>
        <v>312002.81999999983</v>
      </c>
      <c r="G63" s="168">
        <f t="shared" si="122"/>
        <v>314085.74999999994</v>
      </c>
      <c r="H63" s="168">
        <f t="shared" si="122"/>
        <v>225185.55999999994</v>
      </c>
      <c r="I63" s="168">
        <f t="shared" si="122"/>
        <v>291368.51999999996</v>
      </c>
      <c r="J63" s="168">
        <f t="shared" si="122"/>
        <v>290915.21000000002</v>
      </c>
      <c r="K63" s="168">
        <f t="shared" si="122"/>
        <v>314581.43999999971</v>
      </c>
      <c r="L63" s="168">
        <f t="shared" si="122"/>
        <v>387624.22000000009</v>
      </c>
      <c r="M63" s="168">
        <f t="shared" si="122"/>
        <v>406414.74999999977</v>
      </c>
      <c r="N63" s="168">
        <f t="shared" si="122"/>
        <v>411776.26999999984</v>
      </c>
      <c r="O63" s="168">
        <f t="shared" si="122"/>
        <v>412801.68999999994</v>
      </c>
      <c r="P63" s="168">
        <f t="shared" si="122"/>
        <v>411153.37999999995</v>
      </c>
      <c r="Q63" s="168">
        <f t="shared" si="122"/>
        <v>437098.29999999981</v>
      </c>
      <c r="R63" s="169">
        <f t="shared" si="122"/>
        <v>425246.91999999981</v>
      </c>
      <c r="S63" s="57">
        <f t="shared" si="95"/>
        <v>-2.7113763654537229E-2</v>
      </c>
      <c r="U63" s="109"/>
      <c r="V63" s="167">
        <f>SUM(V51:V53)</f>
        <v>45609.39</v>
      </c>
      <c r="W63" s="168">
        <f t="shared" ref="W63:AL63" si="123">SUM(W51:W53)</f>
        <v>53062.921000000002</v>
      </c>
      <c r="X63" s="168">
        <f t="shared" si="123"/>
        <v>61321.651000000027</v>
      </c>
      <c r="Y63" s="168">
        <f t="shared" si="123"/>
        <v>63351.315999999992</v>
      </c>
      <c r="Z63" s="168">
        <f t="shared" si="123"/>
        <v>61448.611999999994</v>
      </c>
      <c r="AA63" s="168">
        <f t="shared" si="123"/>
        <v>65590.697999999975</v>
      </c>
      <c r="AB63" s="168">
        <f t="shared" si="123"/>
        <v>58604.442999999985</v>
      </c>
      <c r="AC63" s="168">
        <f t="shared" si="123"/>
        <v>74095.891999999963</v>
      </c>
      <c r="AD63" s="168">
        <f t="shared" si="123"/>
        <v>76343.599000000002</v>
      </c>
      <c r="AE63" s="168">
        <f t="shared" si="123"/>
        <v>80321.476000000039</v>
      </c>
      <c r="AF63" s="168">
        <f t="shared" si="123"/>
        <v>99368.438000000038</v>
      </c>
      <c r="AG63" s="168">
        <f t="shared" si="123"/>
        <v>107006.38200000001</v>
      </c>
      <c r="AH63" s="168">
        <f t="shared" si="123"/>
        <v>114366.99700000009</v>
      </c>
      <c r="AI63" s="168">
        <f t="shared" si="123"/>
        <v>116285.541</v>
      </c>
      <c r="AJ63" s="168">
        <f t="shared" si="123"/>
        <v>121877.28199999995</v>
      </c>
      <c r="AK63" s="168">
        <f t="shared" si="123"/>
        <v>120174.49599999996</v>
      </c>
      <c r="AL63" s="169">
        <f t="shared" si="123"/>
        <v>114170.12099999998</v>
      </c>
      <c r="AM63" s="57">
        <f t="shared" si="114"/>
        <v>-4.9963804300040278E-2</v>
      </c>
      <c r="AO63" s="199">
        <f t="shared" si="117"/>
        <v>1.9450344091466372</v>
      </c>
      <c r="AP63" s="173">
        <f t="shared" si="117"/>
        <v>1.9790475308153666</v>
      </c>
      <c r="AQ63" s="173">
        <f t="shared" si="118"/>
        <v>1.7976382565582869</v>
      </c>
      <c r="AR63" s="173">
        <f t="shared" si="118"/>
        <v>2.0596266935079059</v>
      </c>
      <c r="AS63" s="173">
        <f t="shared" si="118"/>
        <v>1.9694889937212756</v>
      </c>
      <c r="AT63" s="173">
        <f t="shared" si="118"/>
        <v>2.0883054388809423</v>
      </c>
      <c r="AU63" s="173">
        <f t="shared" si="118"/>
        <v>2.6024956040698171</v>
      </c>
      <c r="AV63" s="173">
        <f t="shared" si="118"/>
        <v>2.5430301118322589</v>
      </c>
      <c r="AW63" s="173">
        <f t="shared" si="118"/>
        <v>2.6242560160398627</v>
      </c>
      <c r="AX63" s="173">
        <f t="shared" si="118"/>
        <v>2.5532808292822393</v>
      </c>
      <c r="AY63" s="173">
        <f t="shared" si="118"/>
        <v>2.5635250036749513</v>
      </c>
      <c r="AZ63" s="173">
        <f t="shared" si="118"/>
        <v>2.6329354926217627</v>
      </c>
      <c r="BA63" s="173">
        <f t="shared" si="118"/>
        <v>2.7774062113875608</v>
      </c>
      <c r="BB63" s="173">
        <f t="shared" si="118"/>
        <v>2.8169831620602137</v>
      </c>
      <c r="BC63" s="173">
        <f t="shared" si="119"/>
        <v>2.9642777593121079</v>
      </c>
      <c r="BD63" s="173">
        <f t="shared" si="120"/>
        <v>2.7493700158522696</v>
      </c>
      <c r="BE63" s="173">
        <f t="shared" si="121"/>
        <v>2.6847959533722205</v>
      </c>
      <c r="BF63" s="61">
        <f t="shared" si="113"/>
        <v>-2.3486857755678225E-2</v>
      </c>
      <c r="BI63" s="105"/>
    </row>
    <row r="64" spans="1:61" ht="20.100000000000001" customHeight="1">
      <c r="A64" s="121" t="s">
        <v>84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24">SUM(E51:E53)</f>
        <v>307586.39999999991</v>
      </c>
      <c r="F64" s="154">
        <f t="shared" si="124"/>
        <v>312002.81999999983</v>
      </c>
      <c r="G64" s="154">
        <f t="shared" si="124"/>
        <v>314085.74999999994</v>
      </c>
      <c r="H64" s="154">
        <f t="shared" si="124"/>
        <v>225185.55999999994</v>
      </c>
      <c r="I64" s="154">
        <f t="shared" si="124"/>
        <v>291368.51999999996</v>
      </c>
      <c r="J64" s="154">
        <f t="shared" si="124"/>
        <v>290915.21000000002</v>
      </c>
      <c r="K64" s="154">
        <f t="shared" si="124"/>
        <v>314581.43999999971</v>
      </c>
      <c r="L64" s="154">
        <f t="shared" si="124"/>
        <v>387624.22000000009</v>
      </c>
      <c r="M64" s="154">
        <f t="shared" si="124"/>
        <v>406414.74999999977</v>
      </c>
      <c r="N64" s="154">
        <f t="shared" si="124"/>
        <v>411776.26999999984</v>
      </c>
      <c r="O64" s="154">
        <f t="shared" ref="O64:Q64" si="125">SUM(O51:O53)</f>
        <v>412801.68999999994</v>
      </c>
      <c r="P64" s="154">
        <f t="shared" ref="P64" si="126">SUM(P51:P53)</f>
        <v>411153.37999999995</v>
      </c>
      <c r="Q64" s="154">
        <f t="shared" si="125"/>
        <v>437098.29999999981</v>
      </c>
      <c r="R64" s="154">
        <f>IF(R53="","",SUM(R51:R53))</f>
        <v>425246.91999999981</v>
      </c>
      <c r="S64" s="52">
        <f t="shared" si="95"/>
        <v>-2.7113763654537229E-2</v>
      </c>
      <c r="U64" s="108" t="s">
        <v>84</v>
      </c>
      <c r="V64" s="117">
        <f>SUM(V51:V53)</f>
        <v>45609.39</v>
      </c>
      <c r="W64" s="154">
        <f>SUM(W51:W53)</f>
        <v>53062.921000000002</v>
      </c>
      <c r="X64" s="154">
        <f>SUM(X51:X53)</f>
        <v>61321.651000000027</v>
      </c>
      <c r="Y64" s="154">
        <f>SUM(Y51:Y53)</f>
        <v>63351.315999999992</v>
      </c>
      <c r="Z64" s="154">
        <f t="shared" ref="Z64:AK64" si="127">SUM(Z51:Z53)</f>
        <v>61448.611999999994</v>
      </c>
      <c r="AA64" s="154">
        <f t="shared" si="127"/>
        <v>65590.697999999975</v>
      </c>
      <c r="AB64" s="154">
        <f t="shared" si="127"/>
        <v>58604.442999999985</v>
      </c>
      <c r="AC64" s="154">
        <f t="shared" si="127"/>
        <v>74095.891999999963</v>
      </c>
      <c r="AD64" s="154">
        <f t="shared" si="127"/>
        <v>76343.599000000002</v>
      </c>
      <c r="AE64" s="154">
        <f t="shared" si="127"/>
        <v>80321.476000000039</v>
      </c>
      <c r="AF64" s="154">
        <f t="shared" si="127"/>
        <v>99368.438000000038</v>
      </c>
      <c r="AG64" s="154">
        <f t="shared" si="127"/>
        <v>107006.38200000001</v>
      </c>
      <c r="AH64" s="154">
        <f t="shared" si="127"/>
        <v>114366.99700000009</v>
      </c>
      <c r="AI64" s="154">
        <f t="shared" ref="AI64:AJ64" si="128">SUM(AI51:AI53)</f>
        <v>116285.541</v>
      </c>
      <c r="AJ64" s="154">
        <f t="shared" si="128"/>
        <v>121877.28199999995</v>
      </c>
      <c r="AK64" s="154">
        <f t="shared" si="127"/>
        <v>120174.49599999996</v>
      </c>
      <c r="AL64" s="119">
        <f>IF(AL53="","",SUM(AL51:AL53))</f>
        <v>114170.12099999998</v>
      </c>
      <c r="AM64" s="52">
        <f t="shared" si="114"/>
        <v>-4.9963804300040278E-2</v>
      </c>
      <c r="AO64" s="197">
        <f t="shared" si="117"/>
        <v>1.9450344091466372</v>
      </c>
      <c r="AP64" s="156">
        <f t="shared" si="117"/>
        <v>1.9790475308153666</v>
      </c>
      <c r="AQ64" s="156">
        <f t="shared" ref="AQ64:BB66" si="129">(X64/D64)*10</f>
        <v>1.7976382565582869</v>
      </c>
      <c r="AR64" s="156">
        <f t="shared" si="129"/>
        <v>2.0596266935079059</v>
      </c>
      <c r="AS64" s="156">
        <f t="shared" si="129"/>
        <v>1.9694889937212756</v>
      </c>
      <c r="AT64" s="156">
        <f t="shared" si="129"/>
        <v>2.0883054388809423</v>
      </c>
      <c r="AU64" s="156">
        <f t="shared" si="129"/>
        <v>2.6024956040698171</v>
      </c>
      <c r="AV64" s="156">
        <f t="shared" si="129"/>
        <v>2.5430301118322589</v>
      </c>
      <c r="AW64" s="156">
        <f t="shared" si="129"/>
        <v>2.6242560160398627</v>
      </c>
      <c r="AX64" s="156">
        <f t="shared" si="129"/>
        <v>2.5532808292822393</v>
      </c>
      <c r="AY64" s="156">
        <f t="shared" si="129"/>
        <v>2.5635250036749513</v>
      </c>
      <c r="AZ64" s="156">
        <f t="shared" si="129"/>
        <v>2.6329354926217627</v>
      </c>
      <c r="BA64" s="156">
        <f t="shared" si="129"/>
        <v>2.7774062113875608</v>
      </c>
      <c r="BB64" s="156">
        <f t="shared" si="129"/>
        <v>2.8169831620602137</v>
      </c>
      <c r="BC64" s="156">
        <f t="shared" ref="BC64:BC66" si="130">(AJ64/P64)*10</f>
        <v>2.9642777593121079</v>
      </c>
      <c r="BD64" s="156">
        <f t="shared" ref="BD64:BE66" si="131">(AK64/Q64)*10</f>
        <v>2.7493700158522696</v>
      </c>
      <c r="BE64" s="156">
        <f t="shared" si="131"/>
        <v>2.6847959533722205</v>
      </c>
      <c r="BF64" s="61">
        <f t="shared" si="113"/>
        <v>-2.3486857755678225E-2</v>
      </c>
    </row>
    <row r="65" spans="1:58" ht="20.100000000000001" customHeight="1">
      <c r="A65" s="121" t="s">
        <v>85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32">SUM(E54:E56)</f>
        <v>341280.04000000004</v>
      </c>
      <c r="F65" s="154">
        <f t="shared" si="132"/>
        <v>330986.2099999999</v>
      </c>
      <c r="G65" s="154">
        <f t="shared" si="132"/>
        <v>352389.62000000011</v>
      </c>
      <c r="H65" s="154">
        <f t="shared" si="132"/>
        <v>271249.88999999984</v>
      </c>
      <c r="I65" s="154">
        <f t="shared" si="132"/>
        <v>338059.84999999963</v>
      </c>
      <c r="J65" s="154">
        <f t="shared" si="132"/>
        <v>341622.02</v>
      </c>
      <c r="K65" s="154">
        <f t="shared" si="132"/>
        <v>348164.02999999968</v>
      </c>
      <c r="L65" s="154">
        <f t="shared" si="132"/>
        <v>373006.16999999981</v>
      </c>
      <c r="M65" s="154">
        <f t="shared" si="132"/>
        <v>455027.89</v>
      </c>
      <c r="N65" s="154">
        <f t="shared" si="132"/>
        <v>411180.44999999978</v>
      </c>
      <c r="O65" s="154">
        <f t="shared" ref="O65:Q65" si="133">SUM(O54:O56)</f>
        <v>458853.4600000002</v>
      </c>
      <c r="P65" s="154">
        <f t="shared" ref="P65" si="134">SUM(P54:P56)</f>
        <v>468166.85999999981</v>
      </c>
      <c r="Q65" s="154">
        <f t="shared" si="133"/>
        <v>458080.62999999977</v>
      </c>
      <c r="R65" s="154" t="str">
        <f>IF(R56="","",SUM(R54:R56))</f>
        <v/>
      </c>
      <c r="S65" s="52" t="str">
        <f t="shared" si="95"/>
        <v/>
      </c>
      <c r="U65" s="109" t="s">
        <v>85</v>
      </c>
      <c r="V65" s="117">
        <f>SUM(V54:V56)</f>
        <v>52069.507000000012</v>
      </c>
      <c r="W65" s="154">
        <f>SUM(W54:W56)</f>
        <v>57799.210999999981</v>
      </c>
      <c r="X65" s="154">
        <f>SUM(X54:X56)</f>
        <v>67284.703999999983</v>
      </c>
      <c r="Y65" s="154">
        <f>SUM(Y54:Y56)</f>
        <v>68302.889999999985</v>
      </c>
      <c r="Z65" s="154">
        <f t="shared" ref="Z65:AK65" si="135">SUM(Z54:Z56)</f>
        <v>68997.127000000022</v>
      </c>
      <c r="AA65" s="154">
        <f t="shared" si="135"/>
        <v>75648.96299999996</v>
      </c>
      <c r="AB65" s="154">
        <f t="shared" si="135"/>
        <v>65293.128000000026</v>
      </c>
      <c r="AC65" s="154">
        <f t="shared" si="135"/>
        <v>80241.398000000045</v>
      </c>
      <c r="AD65" s="154">
        <f t="shared" si="135"/>
        <v>84590.548999999999</v>
      </c>
      <c r="AE65" s="154">
        <f t="shared" si="135"/>
        <v>84889.636000000028</v>
      </c>
      <c r="AF65" s="154">
        <f t="shared" si="135"/>
        <v>93771.617999999988</v>
      </c>
      <c r="AG65" s="154">
        <f t="shared" si="135"/>
        <v>121302.12800000008</v>
      </c>
      <c r="AH65" s="154">
        <f t="shared" si="135"/>
        <v>117899.58700000003</v>
      </c>
      <c r="AI65" s="154">
        <f t="shared" ref="AI65:AJ65" si="136">SUM(AI54:AI56)</f>
        <v>136371.95699999994</v>
      </c>
      <c r="AJ65" s="154">
        <f t="shared" si="136"/>
        <v>135087.16200000007</v>
      </c>
      <c r="AK65" s="154">
        <f t="shared" si="135"/>
        <v>129572.32499999992</v>
      </c>
      <c r="AL65" s="119" t="str">
        <f>IF(AL56="","",SUM(AL54:AL56))</f>
        <v/>
      </c>
      <c r="AM65" s="52" t="str">
        <f t="shared" si="114"/>
        <v/>
      </c>
      <c r="AO65" s="198">
        <f t="shared" si="117"/>
        <v>1.9239920608248851</v>
      </c>
      <c r="AP65" s="157">
        <f t="shared" si="117"/>
        <v>1.7497338733485361</v>
      </c>
      <c r="AQ65" s="157">
        <f t="shared" si="129"/>
        <v>1.8123227987763368</v>
      </c>
      <c r="AR65" s="157">
        <f t="shared" si="129"/>
        <v>2.0013737105750451</v>
      </c>
      <c r="AS65" s="157">
        <f t="shared" si="129"/>
        <v>2.0845921949437121</v>
      </c>
      <c r="AT65" s="157">
        <f t="shared" si="129"/>
        <v>2.1467420918924893</v>
      </c>
      <c r="AU65" s="157">
        <f t="shared" si="129"/>
        <v>2.4071209024269122</v>
      </c>
      <c r="AV65" s="157">
        <f t="shared" si="129"/>
        <v>2.3735855648045794</v>
      </c>
      <c r="AW65" s="157">
        <f t="shared" si="129"/>
        <v>2.4761445119960355</v>
      </c>
      <c r="AX65" s="157">
        <f t="shared" si="129"/>
        <v>2.4382081055300313</v>
      </c>
      <c r="AY65" s="157">
        <f t="shared" si="129"/>
        <v>2.5139428122596481</v>
      </c>
      <c r="AZ65" s="157">
        <f t="shared" si="129"/>
        <v>2.6658174293448273</v>
      </c>
      <c r="BA65" s="157">
        <f t="shared" si="129"/>
        <v>2.8673441794229291</v>
      </c>
      <c r="BB65" s="157">
        <f t="shared" si="129"/>
        <v>2.972015444756587</v>
      </c>
      <c r="BC65" s="157">
        <f t="shared" si="130"/>
        <v>2.8854490469487764</v>
      </c>
      <c r="BD65" s="157">
        <f t="shared" si="131"/>
        <v>2.8285920974218008</v>
      </c>
      <c r="BE65" s="157" t="str">
        <f>IF(AL65="","",(AL65/R65)*10)</f>
        <v/>
      </c>
      <c r="BF65" s="52" t="str">
        <f t="shared" si="113"/>
        <v/>
      </c>
    </row>
    <row r="66" spans="1:58" ht="20.100000000000001" customHeight="1">
      <c r="A66" s="121" t="s">
        <v>86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37">SUM(E57:E59)</f>
        <v>374827.90000000014</v>
      </c>
      <c r="F66" s="154">
        <f t="shared" si="137"/>
        <v>411823.39999999991</v>
      </c>
      <c r="G66" s="154">
        <f t="shared" si="137"/>
        <v>392287.49999999988</v>
      </c>
      <c r="H66" s="154">
        <f t="shared" si="137"/>
        <v>324909.64999999991</v>
      </c>
      <c r="I66" s="154">
        <f t="shared" si="137"/>
        <v>335894.45999999973</v>
      </c>
      <c r="J66" s="154">
        <f t="shared" si="137"/>
        <v>323029.73000000004</v>
      </c>
      <c r="K66" s="154">
        <f t="shared" si="137"/>
        <v>359624.85999999987</v>
      </c>
      <c r="L66" s="154">
        <f t="shared" si="137"/>
        <v>485561.99000000028</v>
      </c>
      <c r="M66" s="154">
        <f t="shared" si="137"/>
        <v>462583.7999999997</v>
      </c>
      <c r="N66" s="154">
        <f t="shared" si="137"/>
        <v>492833.60999999993</v>
      </c>
      <c r="O66" s="154">
        <f t="shared" ref="O66:Q66" si="138">SUM(O57:O59)</f>
        <v>489114.31000000017</v>
      </c>
      <c r="P66" s="154">
        <f t="shared" ref="P66" si="139">SUM(P57:P59)</f>
        <v>507658.45000000007</v>
      </c>
      <c r="Q66" s="154">
        <f t="shared" si="138"/>
        <v>548481.68999999959</v>
      </c>
      <c r="R66" s="154" t="str">
        <f>IF(R59="","",SUM(R57:R59))</f>
        <v/>
      </c>
      <c r="S66" s="52" t="str">
        <f t="shared" si="95"/>
        <v/>
      </c>
      <c r="U66" s="109" t="s">
        <v>86</v>
      </c>
      <c r="V66" s="117">
        <f>SUM(V57:V59)</f>
        <v>66706.640000000043</v>
      </c>
      <c r="W66" s="154">
        <f>SUM(W57:W59)</f>
        <v>75687.896000000008</v>
      </c>
      <c r="X66" s="154">
        <f>SUM(X57:X59)</f>
        <v>78884.929000000004</v>
      </c>
      <c r="Y66" s="154">
        <f>SUM(Y57:Y59)</f>
        <v>90834.866999999969</v>
      </c>
      <c r="Z66" s="154">
        <f t="shared" ref="Z66:AK66" si="140">SUM(Z57:Z59)</f>
        <v>90275.416000000056</v>
      </c>
      <c r="AA66" s="154">
        <f t="shared" si="140"/>
        <v>87840.50900000002</v>
      </c>
      <c r="AB66" s="154">
        <f t="shared" si="140"/>
        <v>78765.768000000011</v>
      </c>
      <c r="AC66" s="154">
        <f t="shared" si="140"/>
        <v>86377.072000000029</v>
      </c>
      <c r="AD66" s="154">
        <f t="shared" si="140"/>
        <v>89313.755000000005</v>
      </c>
      <c r="AE66" s="154">
        <f t="shared" si="140"/>
        <v>95872.349999999977</v>
      </c>
      <c r="AF66" s="154">
        <f t="shared" si="140"/>
        <v>128355.976</v>
      </c>
      <c r="AG66" s="154">
        <f t="shared" si="140"/>
        <v>133533.43400000001</v>
      </c>
      <c r="AH66" s="154">
        <f t="shared" si="140"/>
        <v>144237.76400000011</v>
      </c>
      <c r="AI66" s="154">
        <f t="shared" ref="AI66:AJ66" si="141">SUM(AI57:AI59)</f>
        <v>138745.30100000001</v>
      </c>
      <c r="AJ66" s="154">
        <f t="shared" si="141"/>
        <v>146549.62399999992</v>
      </c>
      <c r="AK66" s="154">
        <f t="shared" si="140"/>
        <v>148549.47200000007</v>
      </c>
      <c r="AL66" s="119" t="str">
        <f>IF(AL59="","",SUM(AL57:AL59))</f>
        <v/>
      </c>
      <c r="AM66" s="52" t="str">
        <f t="shared" si="114"/>
        <v/>
      </c>
      <c r="AO66" s="198">
        <f t="shared" si="117"/>
        <v>1.8380654168220978</v>
      </c>
      <c r="AP66" s="157">
        <f t="shared" si="117"/>
        <v>1.8450697519866253</v>
      </c>
      <c r="AQ66" s="157">
        <f t="shared" si="129"/>
        <v>1.959075682997454</v>
      </c>
      <c r="AR66" s="157">
        <f t="shared" si="129"/>
        <v>2.4233752876986996</v>
      </c>
      <c r="AS66" s="157">
        <f t="shared" si="129"/>
        <v>2.1920904931579916</v>
      </c>
      <c r="AT66" s="157">
        <f t="shared" si="129"/>
        <v>2.2391870503138653</v>
      </c>
      <c r="AU66" s="157">
        <f t="shared" si="129"/>
        <v>2.4242360299240122</v>
      </c>
      <c r="AV66" s="157">
        <f t="shared" si="129"/>
        <v>2.5715539339350846</v>
      </c>
      <c r="AW66" s="157">
        <f t="shared" si="129"/>
        <v>2.764877245199691</v>
      </c>
      <c r="AX66" s="157">
        <f t="shared" si="129"/>
        <v>2.6658988480384815</v>
      </c>
      <c r="AY66" s="157">
        <f t="shared" si="129"/>
        <v>2.643451889634111</v>
      </c>
      <c r="AZ66" s="157">
        <f t="shared" si="129"/>
        <v>2.8866863474250524</v>
      </c>
      <c r="BA66" s="157">
        <f t="shared" si="129"/>
        <v>2.9267030712454885</v>
      </c>
      <c r="BB66" s="157">
        <f t="shared" si="129"/>
        <v>2.836664112321718</v>
      </c>
      <c r="BC66" s="157">
        <f t="shared" si="130"/>
        <v>2.8867760203735386</v>
      </c>
      <c r="BD66" s="157">
        <f t="shared" si="131"/>
        <v>2.7083761355825784</v>
      </c>
      <c r="BE66" s="157" t="str">
        <f>IF(AL66="","",(AL66/R66)*10)</f>
        <v/>
      </c>
      <c r="BF66" s="52" t="str">
        <f t="shared" si="113"/>
        <v/>
      </c>
    </row>
    <row r="67" spans="1:58" ht="20.100000000000001" customHeight="1" thickBot="1">
      <c r="A67" s="122" t="s">
        <v>87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42">IF(E62="","",SUM(E60:E62))</f>
        <v>378869.0400000001</v>
      </c>
      <c r="F67" s="155">
        <f t="shared" si="142"/>
        <v>396865.16000000021</v>
      </c>
      <c r="G67" s="155">
        <f t="shared" si="142"/>
        <v>336903.74</v>
      </c>
      <c r="H67" s="155">
        <f t="shared" si="142"/>
        <v>311374.30999999976</v>
      </c>
      <c r="I67" s="155">
        <f t="shared" si="142"/>
        <v>337617.05000000005</v>
      </c>
      <c r="J67" s="155">
        <f t="shared" si="142"/>
        <v>314897.43999999994</v>
      </c>
      <c r="K67" s="155">
        <f t="shared" si="142"/>
        <v>372869.66999999981</v>
      </c>
      <c r="L67" s="155">
        <f t="shared" si="142"/>
        <v>493444.35000000033</v>
      </c>
      <c r="M67" s="155">
        <f t="shared" si="142"/>
        <v>455271.89999999967</v>
      </c>
      <c r="N67" s="155">
        <f t="shared" si="142"/>
        <v>469176.04999999987</v>
      </c>
      <c r="O67" s="155">
        <f t="shared" ref="O67:Q67" si="143">IF(O62="","",SUM(O60:O62))</f>
        <v>416430.29999999993</v>
      </c>
      <c r="P67" s="155">
        <f t="shared" ref="P67" si="144">IF(P62="","",SUM(P60:P62))</f>
        <v>491894.40999999986</v>
      </c>
      <c r="Q67" s="155">
        <f t="shared" si="143"/>
        <v>479999.42999999953</v>
      </c>
      <c r="R67" s="155" t="str">
        <f>IF(R62="","",SUM(R60:R62))</f>
        <v/>
      </c>
      <c r="S67" s="55" t="str">
        <f t="shared" si="95"/>
        <v/>
      </c>
      <c r="U67" s="110" t="s">
        <v>87</v>
      </c>
      <c r="V67" s="196">
        <f>SUM(V60:V62)</f>
        <v>63838.016000000018</v>
      </c>
      <c r="W67" s="155">
        <f>SUM(W60:W62)</f>
        <v>79380.659999999989</v>
      </c>
      <c r="X67" s="155">
        <f>IF(X62="","",SUM(X60:X62))</f>
        <v>89950.456999999995</v>
      </c>
      <c r="Y67" s="155">
        <f>IF(Y62="","",SUM(Y60:Y62))</f>
        <v>90706.435000000056</v>
      </c>
      <c r="Z67" s="155">
        <f t="shared" ref="Z67:AL67" si="145">IF(Z62="","",SUM(Z60:Z62))</f>
        <v>98610.478999999992</v>
      </c>
      <c r="AA67" s="155">
        <f t="shared" si="145"/>
        <v>84566.343999999997</v>
      </c>
      <c r="AB67" s="155">
        <f t="shared" si="145"/>
        <v>90045.485000000015</v>
      </c>
      <c r="AC67" s="155">
        <f t="shared" si="145"/>
        <v>94962.186000000016</v>
      </c>
      <c r="AD67" s="155">
        <f t="shared" si="145"/>
        <v>95891.539000000004</v>
      </c>
      <c r="AE67" s="155">
        <f t="shared" si="145"/>
        <v>103388.924</v>
      </c>
      <c r="AF67" s="155">
        <f t="shared" si="145"/>
        <v>140739.50200000001</v>
      </c>
      <c r="AG67" s="155">
        <f t="shared" si="145"/>
        <v>135949.3170000001</v>
      </c>
      <c r="AH67" s="155">
        <f t="shared" si="145"/>
        <v>144292.45000000004</v>
      </c>
      <c r="AI67" s="155">
        <f t="shared" ref="AI67:AJ67" si="146">IF(AI62="","",SUM(AI60:AI62))</f>
        <v>128817.85499999998</v>
      </c>
      <c r="AJ67" s="155">
        <f t="shared" si="146"/>
        <v>154177.83399999989</v>
      </c>
      <c r="AK67" s="155">
        <f t="shared" si="145"/>
        <v>151940.598</v>
      </c>
      <c r="AL67" s="123" t="str">
        <f t="shared" si="145"/>
        <v/>
      </c>
      <c r="AM67" s="55" t="str">
        <f t="shared" si="114"/>
        <v/>
      </c>
      <c r="AO67" s="200">
        <f t="shared" si="117"/>
        <v>2.1176785143360082</v>
      </c>
      <c r="AP67" s="158">
        <f t="shared" si="117"/>
        <v>2.0453352071175841</v>
      </c>
      <c r="AQ67" s="158">
        <f t="shared" ref="AQ67:BB67" si="147">IF(X62="","",(X67/D67)*10)</f>
        <v>2.3611669003409426</v>
      </c>
      <c r="AR67" s="158">
        <f t="shared" si="147"/>
        <v>2.3941369028200361</v>
      </c>
      <c r="AS67" s="158">
        <f t="shared" si="147"/>
        <v>2.4847350923925884</v>
      </c>
      <c r="AT67" s="158">
        <f t="shared" si="147"/>
        <v>2.5101040433685897</v>
      </c>
      <c r="AU67" s="158">
        <f t="shared" si="147"/>
        <v>2.8918726467832263</v>
      </c>
      <c r="AV67" s="158">
        <f t="shared" si="147"/>
        <v>2.8127189074129992</v>
      </c>
      <c r="AW67" s="158">
        <f t="shared" si="147"/>
        <v>3.045167309076886</v>
      </c>
      <c r="AX67" s="158">
        <f t="shared" si="147"/>
        <v>2.7727898597920304</v>
      </c>
      <c r="AY67" s="158">
        <f t="shared" si="147"/>
        <v>2.852185905056972</v>
      </c>
      <c r="AZ67" s="158">
        <f t="shared" si="147"/>
        <v>2.9861126285193573</v>
      </c>
      <c r="BA67" s="158">
        <f t="shared" si="147"/>
        <v>3.0754436421040694</v>
      </c>
      <c r="BB67" s="158">
        <f t="shared" si="147"/>
        <v>3.093383334497994</v>
      </c>
      <c r="BC67" s="158">
        <f t="shared" ref="BC67" si="148">IF(AJ62="","",(AJ67/P67)*10)</f>
        <v>3.1343684918070109</v>
      </c>
      <c r="BD67" s="158">
        <f t="shared" ref="BD67" si="149">IF(AK62="","",(AK67/Q67)*10)</f>
        <v>3.1654328839515529</v>
      </c>
      <c r="BE67" s="300" t="str">
        <f>IF(AL67="","",(AL67/R67)*10)</f>
        <v/>
      </c>
      <c r="BF67" s="55" t="str">
        <f t="shared" si="113"/>
        <v/>
      </c>
    </row>
    <row r="68" spans="1:58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</row>
  </sheetData>
  <mergeCells count="24">
    <mergeCell ref="AO48:BE48"/>
    <mergeCell ref="BF48:BF49"/>
    <mergeCell ref="A48:A49"/>
    <mergeCell ref="B48:R48"/>
    <mergeCell ref="S48:S49"/>
    <mergeCell ref="U48:U49"/>
    <mergeCell ref="V48:AL48"/>
    <mergeCell ref="AM48:AM49"/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B42:O45 V43:AI45 B64:O67 AK64:AK67 V42:AH42 AK20:AL23 R42:R45 Q64:Q67 R65 AL64:AL65 Q20:Q23 V20:AI23 V64:AI67 P64 P65:P67 AJ20:AJ23 P42:Q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I70"/>
  <sheetViews>
    <sheetView showGridLines="0" tabSelected="1" zoomScaleNormal="100" workbookViewId="0">
      <selection activeCell="R20" sqref="R20"/>
    </sheetView>
  </sheetViews>
  <sheetFormatPr defaultRowHeight="15"/>
  <cols>
    <col min="1" max="1" width="18.7109375" customWidth="1"/>
    <col min="2" max="3" width="9.7109375" bestFit="1" customWidth="1"/>
    <col min="6" max="15" width="9.7109375" bestFit="1" customWidth="1"/>
    <col min="16" max="16" width="9.7109375" customWidth="1"/>
    <col min="19" max="19" width="10.140625" customWidth="1"/>
    <col min="20" max="20" width="1.7109375" customWidth="1"/>
    <col min="21" max="21" width="18.7109375" hidden="1" customWidth="1"/>
    <col min="39" max="39" width="10" customWidth="1"/>
    <col min="40" max="40" width="1.7109375" customWidth="1"/>
    <col min="58" max="58" width="10" customWidth="1"/>
    <col min="60" max="61" width="9.140625" style="101"/>
  </cols>
  <sheetData>
    <row r="1" spans="1:61" ht="15.75">
      <c r="A1" s="4" t="s">
        <v>98</v>
      </c>
    </row>
    <row r="3" spans="1:61" ht="15.75" thickBot="1">
      <c r="M3" s="119"/>
      <c r="N3" s="119"/>
      <c r="O3" s="119"/>
      <c r="P3" s="119"/>
      <c r="Q3" s="119"/>
      <c r="S3" s="205" t="s">
        <v>1</v>
      </c>
      <c r="AM3" s="286">
        <v>1000</v>
      </c>
      <c r="BF3" s="286" t="s">
        <v>46</v>
      </c>
    </row>
    <row r="4" spans="1:61" ht="20.100000000000001" customHeight="1">
      <c r="A4" s="457" t="s">
        <v>3</v>
      </c>
      <c r="B4" s="459" t="s">
        <v>70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4"/>
      <c r="S4" s="462" t="s">
        <v>153</v>
      </c>
      <c r="U4" s="460" t="s">
        <v>3</v>
      </c>
      <c r="V4" s="452" t="s">
        <v>70</v>
      </c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4"/>
      <c r="AM4" s="464" t="s">
        <v>153</v>
      </c>
      <c r="AO4" s="452" t="s">
        <v>70</v>
      </c>
      <c r="AP4" s="453"/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4"/>
      <c r="BF4" s="462" t="s">
        <v>153</v>
      </c>
    </row>
    <row r="5" spans="1:61" ht="20.100000000000001" customHeight="1" thickBot="1">
      <c r="A5" s="45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3">
        <v>2026</v>
      </c>
      <c r="S5" s="463"/>
      <c r="U5" s="461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65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35">
        <v>2018</v>
      </c>
      <c r="AX5" s="135">
        <v>2019</v>
      </c>
      <c r="AY5" s="135">
        <v>2020</v>
      </c>
      <c r="AZ5" s="135">
        <v>2021</v>
      </c>
      <c r="BA5" s="135">
        <v>2022</v>
      </c>
      <c r="BB5" s="135">
        <v>2023</v>
      </c>
      <c r="BC5" s="135">
        <v>2024</v>
      </c>
      <c r="BD5" s="135">
        <v>2025</v>
      </c>
      <c r="BE5" s="133">
        <v>2026</v>
      </c>
      <c r="BF5" s="463"/>
      <c r="BH5" s="287">
        <v>2013</v>
      </c>
      <c r="BI5" s="287">
        <v>2014</v>
      </c>
    </row>
    <row r="6" spans="1:61" ht="3" customHeight="1" thickBot="1">
      <c r="A6" s="288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1"/>
      <c r="U6" s="288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1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9"/>
    </row>
    <row r="7" spans="1:61" ht="20.100000000000001" customHeight="1">
      <c r="A7" s="120" t="s">
        <v>72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144430.93999999997</v>
      </c>
      <c r="Q7" s="204">
        <v>156395.9099999998</v>
      </c>
      <c r="R7" s="112">
        <v>164181.67000000004</v>
      </c>
      <c r="S7" s="61">
        <f>IF(R7="","",(R7-Q7)/Q7)</f>
        <v>4.978237602249478E-2</v>
      </c>
      <c r="U7" s="109" t="s">
        <v>72</v>
      </c>
      <c r="V7" s="39">
        <v>5046.811999999999</v>
      </c>
      <c r="W7" s="153">
        <v>5419.8780000000006</v>
      </c>
      <c r="X7" s="153">
        <v>5376.692</v>
      </c>
      <c r="Y7" s="153">
        <v>8185.9700000000021</v>
      </c>
      <c r="Z7" s="153">
        <v>9253.7109999999993</v>
      </c>
      <c r="AA7" s="153">
        <v>8018.4579999999987</v>
      </c>
      <c r="AB7" s="153">
        <v>7549.5260000000026</v>
      </c>
      <c r="AC7" s="153">
        <v>9256.76</v>
      </c>
      <c r="AD7" s="153">
        <v>8429.6530000000002</v>
      </c>
      <c r="AE7" s="153">
        <v>12162.242999999999</v>
      </c>
      <c r="AF7" s="153">
        <v>14395.186999999998</v>
      </c>
      <c r="AG7" s="153">
        <v>11537.55599999999</v>
      </c>
      <c r="AH7" s="153">
        <v>12256.628999999999</v>
      </c>
      <c r="AI7" s="153">
        <v>14702.600000000002</v>
      </c>
      <c r="AJ7" s="153">
        <v>10034.434000000005</v>
      </c>
      <c r="AK7" s="153">
        <v>12093.029000000004</v>
      </c>
      <c r="AL7" s="112">
        <v>12725.348000000005</v>
      </c>
      <c r="AM7" s="61">
        <f>IF(AL7="","",(AL7-AK7)/AK7)</f>
        <v>5.2287892470943474E-2</v>
      </c>
      <c r="AO7" s="124">
        <f t="shared" ref="AO7:AO16" si="0">(V7/B7)*10</f>
        <v>0.44977207995742902</v>
      </c>
      <c r="AP7" s="156">
        <f t="shared" ref="AP7:AP16" si="1">(W7/C7)*10</f>
        <v>0.43216420185329257</v>
      </c>
      <c r="AQ7" s="156">
        <f t="shared" ref="AQ7:AQ16" si="2">(X7/D7)*10</f>
        <v>0.48157310832003042</v>
      </c>
      <c r="AR7" s="156">
        <f t="shared" ref="AR7:AR16" si="3">(Y7/E7)*10</f>
        <v>0.81023144139078462</v>
      </c>
      <c r="AS7" s="156">
        <f t="shared" ref="AS7:AS16" si="4">(Z7/F7)*10</f>
        <v>0.50984889235532815</v>
      </c>
      <c r="AT7" s="156">
        <f t="shared" ref="AT7:AT16" si="5">(AA7/G7)*10</f>
        <v>0.48445392298565154</v>
      </c>
      <c r="AU7" s="156">
        <f t="shared" ref="AU7:AU16" si="6">(AB7/H7)*10</f>
        <v>0.5923922796474268</v>
      </c>
      <c r="AV7" s="156">
        <f t="shared" ref="AV7:AV16" si="7">(AC7/I7)*10</f>
        <v>0.55910247502123656</v>
      </c>
      <c r="AW7" s="156">
        <f t="shared" ref="AW7:AW16" si="8">(AD7/J7)*10</f>
        <v>0.78036077850810914</v>
      </c>
      <c r="AX7" s="156">
        <f t="shared" ref="AX7:AX16" si="9">(AE7/K7)*10</f>
        <v>0.60468642002463424</v>
      </c>
      <c r="AY7" s="156">
        <f t="shared" ref="AY7:AY16" si="10">(AF7/L7)*10</f>
        <v>0.62204140404177755</v>
      </c>
      <c r="AZ7" s="156">
        <f t="shared" ref="AZ7:AZ16" si="11">(AG7/M7)*10</f>
        <v>0.53835457336931103</v>
      </c>
      <c r="BA7" s="156">
        <f t="shared" ref="BA7:BA16" si="12">(AH7/N7)*10</f>
        <v>0.64681962194657916</v>
      </c>
      <c r="BB7" s="156">
        <f t="shared" ref="BB7:BB22" si="13">(AI7/O7)*10</f>
        <v>0.69747020111151403</v>
      </c>
      <c r="BC7" s="156">
        <f t="shared" ref="BC7:BC22" si="14">(AJ7/P7)*10</f>
        <v>0.69475653900750123</v>
      </c>
      <c r="BD7" s="156">
        <f t="shared" ref="BD7:BE22" si="15">(AK7/Q7)*10</f>
        <v>0.77323179359358052</v>
      </c>
      <c r="BE7" s="156">
        <f t="shared" ref="BE7:BE19" si="16">(AL7/R7)*10</f>
        <v>0.77507726654260511</v>
      </c>
      <c r="BF7" s="61">
        <f t="shared" ref="BF7:BF23" si="17">IF(BE7="","",(BE7-BD7)/BD7)</f>
        <v>2.3867008112118545E-3</v>
      </c>
      <c r="BH7" s="105"/>
      <c r="BI7" s="105"/>
    </row>
    <row r="8" spans="1:61" ht="20.100000000000001" customHeight="1">
      <c r="A8" s="121" t="s">
        <v>73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163866.36999999994</v>
      </c>
      <c r="Q8" s="202">
        <v>177159.38999999964</v>
      </c>
      <c r="R8" s="119">
        <v>167903.24999999994</v>
      </c>
      <c r="S8" s="52">
        <f t="shared" ref="S8:S23" si="18">IF(R8="","",(R8-Q8)/Q8)</f>
        <v>-5.2247526930408336E-2</v>
      </c>
      <c r="U8" s="109" t="s">
        <v>73</v>
      </c>
      <c r="V8" s="19">
        <v>4875.3999999999996</v>
      </c>
      <c r="W8" s="154">
        <v>5047.22</v>
      </c>
      <c r="X8" s="154">
        <v>4979.2489999999998</v>
      </c>
      <c r="Y8" s="154">
        <v>7645.0780000000004</v>
      </c>
      <c r="Z8" s="154">
        <v>9124.9479999999967</v>
      </c>
      <c r="AA8" s="154">
        <v>9271.5960000000014</v>
      </c>
      <c r="AB8" s="154">
        <v>8398.7909999999993</v>
      </c>
      <c r="AC8" s="154">
        <v>10079.532000000001</v>
      </c>
      <c r="AD8" s="154">
        <v>9460.1350000000002</v>
      </c>
      <c r="AE8" s="154">
        <v>13827.451999999999</v>
      </c>
      <c r="AF8" s="154">
        <v>13178.782000000005</v>
      </c>
      <c r="AG8" s="154">
        <v>12834.916000000007</v>
      </c>
      <c r="AH8" s="154">
        <v>17027.523999999998</v>
      </c>
      <c r="AI8" s="154">
        <v>16408.731999999996</v>
      </c>
      <c r="AJ8" s="154">
        <v>11476.990000000002</v>
      </c>
      <c r="AK8" s="154">
        <v>11812.482</v>
      </c>
      <c r="AL8" s="119">
        <v>13620.901999999998</v>
      </c>
      <c r="AM8" s="52">
        <f t="shared" ref="AM8:AM23" si="19">IF(AL8="","",(AL8-AK8)/AK8)</f>
        <v>0.1530939898998363</v>
      </c>
      <c r="AO8" s="125">
        <f t="shared" si="0"/>
        <v>0.46934653261753362</v>
      </c>
      <c r="AP8" s="157">
        <f t="shared" si="1"/>
        <v>0.46007754707955117</v>
      </c>
      <c r="AQ8" s="157">
        <f t="shared" si="2"/>
        <v>0.54886851547144277</v>
      </c>
      <c r="AR8" s="157">
        <f t="shared" si="3"/>
        <v>0.83587031142493495</v>
      </c>
      <c r="AS8" s="157">
        <f t="shared" si="4"/>
        <v>0.51048511635099003</v>
      </c>
      <c r="AT8" s="157">
        <f t="shared" si="5"/>
        <v>0.48971130968147902</v>
      </c>
      <c r="AU8" s="157">
        <f t="shared" si="6"/>
        <v>0.52155723141664712</v>
      </c>
      <c r="AV8" s="157">
        <f t="shared" si="7"/>
        <v>0.55854530317506745</v>
      </c>
      <c r="AW8" s="157">
        <f t="shared" si="8"/>
        <v>0.93501907816934571</v>
      </c>
      <c r="AX8" s="157">
        <f t="shared" si="9"/>
        <v>0.57852492138372347</v>
      </c>
      <c r="AY8" s="157">
        <f t="shared" si="10"/>
        <v>0.65767022395341579</v>
      </c>
      <c r="AZ8" s="157">
        <f t="shared" si="11"/>
        <v>0.49994277984027458</v>
      </c>
      <c r="BA8" s="157">
        <f t="shared" si="12"/>
        <v>0.64096617096176511</v>
      </c>
      <c r="BB8" s="157">
        <f t="shared" si="13"/>
        <v>0.6422082147478525</v>
      </c>
      <c r="BC8" s="157">
        <f t="shared" si="14"/>
        <v>0.70038715082295444</v>
      </c>
      <c r="BD8" s="157">
        <f t="shared" si="15"/>
        <v>0.66677143108248582</v>
      </c>
      <c r="BE8" s="157">
        <f t="shared" si="16"/>
        <v>0.81123516072500113</v>
      </c>
      <c r="BF8" s="52">
        <f t="shared" si="17"/>
        <v>0.21666154683319627</v>
      </c>
      <c r="BH8" s="105"/>
      <c r="BI8" s="105"/>
    </row>
    <row r="9" spans="1:61" ht="20.100000000000001" customHeight="1">
      <c r="A9" s="121" t="s">
        <v>74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152411.76000000004</v>
      </c>
      <c r="Q9" s="202">
        <v>150246.00999999995</v>
      </c>
      <c r="R9" s="119">
        <v>169719.04999999984</v>
      </c>
      <c r="S9" s="52">
        <f t="shared" si="18"/>
        <v>0.12960770139586333</v>
      </c>
      <c r="U9" s="109" t="s">
        <v>74</v>
      </c>
      <c r="V9" s="19">
        <v>7464.3919999999998</v>
      </c>
      <c r="W9" s="154">
        <v>5720.5099999999993</v>
      </c>
      <c r="X9" s="154">
        <v>6851.9379999999956</v>
      </c>
      <c r="Y9" s="154">
        <v>7142.3209999999999</v>
      </c>
      <c r="Z9" s="154">
        <v>8172.4949999999981</v>
      </c>
      <c r="AA9" s="154">
        <v>8953.7059999999983</v>
      </c>
      <c r="AB9" s="154">
        <v>8549.0249999999996</v>
      </c>
      <c r="AC9" s="154">
        <v>9978.1299999999992</v>
      </c>
      <c r="AD9" s="154">
        <v>10309.046</v>
      </c>
      <c r="AE9" s="154">
        <v>11853.175999999999</v>
      </c>
      <c r="AF9" s="154">
        <v>12973.125000000002</v>
      </c>
      <c r="AG9" s="154">
        <v>17902.007000000001</v>
      </c>
      <c r="AH9" s="154">
        <v>13839.738000000005</v>
      </c>
      <c r="AI9" s="154">
        <v>20309.122000000007</v>
      </c>
      <c r="AJ9" s="154">
        <v>12319.741000000005</v>
      </c>
      <c r="AK9" s="154">
        <v>11502.370999999999</v>
      </c>
      <c r="AL9" s="119">
        <v>15298.668999999998</v>
      </c>
      <c r="AM9" s="52">
        <f t="shared" si="19"/>
        <v>0.33004482293259357</v>
      </c>
      <c r="AO9" s="125">
        <f t="shared" si="0"/>
        <v>0.44454071154342661</v>
      </c>
      <c r="AP9" s="157">
        <f t="shared" si="1"/>
        <v>0.45529015514061527</v>
      </c>
      <c r="AQ9" s="157">
        <f t="shared" si="2"/>
        <v>0.50458285709151873</v>
      </c>
      <c r="AR9" s="157">
        <f t="shared" si="3"/>
        <v>0.9105632961572816</v>
      </c>
      <c r="AS9" s="157">
        <f t="shared" si="4"/>
        <v>0.51315833592555093</v>
      </c>
      <c r="AT9" s="157">
        <f t="shared" si="5"/>
        <v>0.49803333228390984</v>
      </c>
      <c r="AU9" s="157">
        <f t="shared" si="6"/>
        <v>0.54005566429495178</v>
      </c>
      <c r="AV9" s="157">
        <f t="shared" si="7"/>
        <v>0.54005481555322443</v>
      </c>
      <c r="AW9" s="157">
        <f t="shared" si="8"/>
        <v>0.78542204075338629</v>
      </c>
      <c r="AX9" s="157">
        <f t="shared" si="9"/>
        <v>0.56510951343186677</v>
      </c>
      <c r="AY9" s="157">
        <f t="shared" si="10"/>
        <v>0.62037909182406781</v>
      </c>
      <c r="AZ9" s="157">
        <f t="shared" si="11"/>
        <v>0.51615206164782534</v>
      </c>
      <c r="BA9" s="157">
        <f t="shared" si="12"/>
        <v>0.70079856596885204</v>
      </c>
      <c r="BB9" s="157">
        <f t="shared" si="13"/>
        <v>0.66041666321160508</v>
      </c>
      <c r="BC9" s="157">
        <f t="shared" si="14"/>
        <v>0.80831958111368851</v>
      </c>
      <c r="BD9" s="157">
        <f t="shared" si="15"/>
        <v>0.76556914889120864</v>
      </c>
      <c r="BE9" s="157">
        <f t="shared" ref="BE9" si="20">(AL9/R9)*10</f>
        <v>0.90141142081575476</v>
      </c>
      <c r="BF9" s="52">
        <f t="shared" ref="BF9" si="21">IF(BE9="","",(BE9-BD9)/BD9)</f>
        <v>0.17743958481254057</v>
      </c>
      <c r="BH9" s="105"/>
      <c r="BI9" s="105"/>
    </row>
    <row r="10" spans="1:61" ht="20.100000000000001" customHeight="1">
      <c r="A10" s="121" t="s">
        <v>75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202">
        <v>162790.66999999998</v>
      </c>
      <c r="R10" s="119"/>
      <c r="S10" s="52" t="str">
        <f t="shared" si="18"/>
        <v/>
      </c>
      <c r="U10" s="109" t="s">
        <v>75</v>
      </c>
      <c r="V10" s="19">
        <v>7083.5199999999986</v>
      </c>
      <c r="W10" s="154">
        <v>5734.7760000000007</v>
      </c>
      <c r="X10" s="154">
        <v>6986.2150000000011</v>
      </c>
      <c r="Y10" s="154">
        <v>8949.2860000000001</v>
      </c>
      <c r="Z10" s="154">
        <v>7735.4290000000001</v>
      </c>
      <c r="AA10" s="154">
        <v>8580.4020000000019</v>
      </c>
      <c r="AB10" s="154">
        <v>6742.456000000001</v>
      </c>
      <c r="AC10" s="154">
        <v>10425.911000000004</v>
      </c>
      <c r="AD10" s="154">
        <v>11410.679</v>
      </c>
      <c r="AE10" s="154">
        <v>13024.389000000001</v>
      </c>
      <c r="AF10" s="154">
        <v>14120.863000000001</v>
      </c>
      <c r="AG10" s="154">
        <v>13171.960999999996</v>
      </c>
      <c r="AH10" s="154">
        <v>15339.621000000008</v>
      </c>
      <c r="AI10" s="154">
        <v>17054.146000000001</v>
      </c>
      <c r="AJ10" s="154">
        <v>12259.460000000001</v>
      </c>
      <c r="AK10" s="154">
        <v>12155.141999999996</v>
      </c>
      <c r="AL10" s="119"/>
      <c r="AM10" s="52" t="str">
        <f t="shared" si="19"/>
        <v/>
      </c>
      <c r="AO10" s="125">
        <f t="shared" si="0"/>
        <v>0.41567550232571626</v>
      </c>
      <c r="AP10" s="157">
        <f t="shared" si="1"/>
        <v>0.45686088859129592</v>
      </c>
      <c r="AQ10" s="157">
        <f t="shared" si="2"/>
        <v>0.53272115749897475</v>
      </c>
      <c r="AR10" s="157">
        <f t="shared" si="3"/>
        <v>0.80396422819385238</v>
      </c>
      <c r="AS10" s="157">
        <f t="shared" si="4"/>
        <v>0.55468838065790216</v>
      </c>
      <c r="AT10" s="157">
        <f t="shared" si="5"/>
        <v>0.49634555231011412</v>
      </c>
      <c r="AU10" s="157">
        <f t="shared" si="6"/>
        <v>0.55762801647298088</v>
      </c>
      <c r="AV10" s="157">
        <f t="shared" si="7"/>
        <v>0.53227135799174041</v>
      </c>
      <c r="AW10" s="157">
        <f t="shared" si="8"/>
        <v>0.75882468575155682</v>
      </c>
      <c r="AX10" s="157">
        <f t="shared" si="9"/>
        <v>0.5317533930111793</v>
      </c>
      <c r="AY10" s="157">
        <f t="shared" si="10"/>
        <v>0.60603680487223821</v>
      </c>
      <c r="AZ10" s="157">
        <f t="shared" si="11"/>
        <v>0.55215186652573567</v>
      </c>
      <c r="BA10" s="157">
        <f t="shared" si="12"/>
        <v>0.73418718445085307</v>
      </c>
      <c r="BB10" s="157">
        <f t="shared" si="13"/>
        <v>0.64028084413176933</v>
      </c>
      <c r="BC10" s="157">
        <f t="shared" si="14"/>
        <v>0.75262159901808645</v>
      </c>
      <c r="BD10" s="157">
        <f t="shared" si="15"/>
        <v>0.74667313550586145</v>
      </c>
      <c r="BE10" s="157"/>
      <c r="BF10" s="52" t="str">
        <f t="shared" si="17"/>
        <v/>
      </c>
      <c r="BH10" s="105"/>
      <c r="BI10" s="105"/>
    </row>
    <row r="11" spans="1:61" ht="20.100000000000001" customHeight="1">
      <c r="A11" s="121" t="s">
        <v>76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165110.74999999997</v>
      </c>
      <c r="Q11" s="202">
        <v>164045.84999999989</v>
      </c>
      <c r="R11" s="119"/>
      <c r="S11" s="52" t="str">
        <f t="shared" si="18"/>
        <v/>
      </c>
      <c r="U11" s="109" t="s">
        <v>76</v>
      </c>
      <c r="V11" s="19">
        <v>5269.9080000000022</v>
      </c>
      <c r="W11" s="154">
        <v>6791.5110000000022</v>
      </c>
      <c r="X11" s="154">
        <v>6331.175000000002</v>
      </c>
      <c r="Y11" s="154">
        <v>12356.189000000002</v>
      </c>
      <c r="Z11" s="154">
        <v>10013.188000000002</v>
      </c>
      <c r="AA11" s="154">
        <v>9709.3430000000008</v>
      </c>
      <c r="AB11" s="154">
        <v>9074.4239999999991</v>
      </c>
      <c r="AC11" s="154">
        <v>11193.306000000002</v>
      </c>
      <c r="AD11" s="154">
        <v>12194.198</v>
      </c>
      <c r="AE11" s="154">
        <v>12392.851000000008</v>
      </c>
      <c r="AF11" s="154">
        <v>10554.120999999999</v>
      </c>
      <c r="AG11" s="154">
        <v>14483.971999999998</v>
      </c>
      <c r="AH11" s="154">
        <v>20503.534999999996</v>
      </c>
      <c r="AI11" s="154">
        <v>18469.30599999999</v>
      </c>
      <c r="AJ11" s="154">
        <v>12356.936000000007</v>
      </c>
      <c r="AK11" s="154">
        <v>13083.062000000007</v>
      </c>
      <c r="AL11" s="119"/>
      <c r="AM11" s="52" t="str">
        <f t="shared" si="19"/>
        <v/>
      </c>
      <c r="AO11" s="125">
        <f t="shared" si="0"/>
        <v>0.4983700555886183</v>
      </c>
      <c r="AP11" s="157">
        <f t="shared" si="1"/>
        <v>0.46272411236012051</v>
      </c>
      <c r="AQ11" s="157">
        <f t="shared" si="2"/>
        <v>0.59620293919642087</v>
      </c>
      <c r="AR11" s="157">
        <f t="shared" si="3"/>
        <v>0.78832235306922693</v>
      </c>
      <c r="AS11" s="157">
        <f t="shared" si="4"/>
        <v>0.48065790285305188</v>
      </c>
      <c r="AT11" s="157">
        <f t="shared" si="5"/>
        <v>0.53317937263440585</v>
      </c>
      <c r="AU11" s="157">
        <f t="shared" si="6"/>
        <v>0.58051031214885285</v>
      </c>
      <c r="AV11" s="157">
        <f t="shared" si="7"/>
        <v>0.53719749811892448</v>
      </c>
      <c r="AW11" s="157">
        <f t="shared" si="8"/>
        <v>0.98815241189063374</v>
      </c>
      <c r="AX11" s="157">
        <f t="shared" si="9"/>
        <v>0.54251916481950524</v>
      </c>
      <c r="AY11" s="157">
        <f t="shared" si="10"/>
        <v>0.50895878228594893</v>
      </c>
      <c r="AZ11" s="157">
        <f t="shared" si="11"/>
        <v>0.53260521749669598</v>
      </c>
      <c r="BA11" s="157">
        <f t="shared" si="12"/>
        <v>0.68745029417799752</v>
      </c>
      <c r="BB11" s="157">
        <f t="shared" si="13"/>
        <v>0.67900914174762028</v>
      </c>
      <c r="BC11" s="157">
        <f t="shared" si="14"/>
        <v>0.74840287503993586</v>
      </c>
      <c r="BD11" s="157">
        <f t="shared" si="15"/>
        <v>0.79752471641312583</v>
      </c>
      <c r="BE11" s="157"/>
      <c r="BF11" s="52" t="str">
        <f t="shared" si="17"/>
        <v/>
      </c>
      <c r="BH11" s="105"/>
      <c r="BI11" s="105"/>
    </row>
    <row r="12" spans="1:61" ht="20.100000000000001" customHeight="1">
      <c r="A12" s="121" t="s">
        <v>77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202">
        <v>134975.15</v>
      </c>
      <c r="R12" s="119"/>
      <c r="S12" s="52" t="str">
        <f t="shared" si="18"/>
        <v/>
      </c>
      <c r="U12" s="109" t="s">
        <v>77</v>
      </c>
      <c r="V12" s="19">
        <v>8468.7459999999992</v>
      </c>
      <c r="W12" s="154">
        <v>4467.674</v>
      </c>
      <c r="X12" s="154">
        <v>6989.1480000000029</v>
      </c>
      <c r="Y12" s="154">
        <v>11275.52199999999</v>
      </c>
      <c r="Z12" s="154">
        <v>8874.6120000000028</v>
      </c>
      <c r="AA12" s="154">
        <v>11770.861000000004</v>
      </c>
      <c r="AB12" s="154">
        <v>9513.2329999999984</v>
      </c>
      <c r="AC12" s="154">
        <v>14562.611999999999</v>
      </c>
      <c r="AD12" s="154">
        <v>13054.882</v>
      </c>
      <c r="AE12" s="154">
        <v>13834.111000000008</v>
      </c>
      <c r="AF12" s="154">
        <v>12299.127999999995</v>
      </c>
      <c r="AG12" s="154">
        <v>14683.353999999999</v>
      </c>
      <c r="AH12" s="154">
        <v>14797.464000000002</v>
      </c>
      <c r="AI12" s="154">
        <v>19672.213000000003</v>
      </c>
      <c r="AJ12" s="154">
        <v>13628.670999999998</v>
      </c>
      <c r="AK12" s="154">
        <v>10887.474999999999</v>
      </c>
      <c r="AL12" s="119"/>
      <c r="AM12" s="52" t="str">
        <f t="shared" si="19"/>
        <v/>
      </c>
      <c r="AO12" s="125">
        <f t="shared" si="0"/>
        <v>0.48940102083250003</v>
      </c>
      <c r="AP12" s="157">
        <f t="shared" si="1"/>
        <v>0.50449374344847098</v>
      </c>
      <c r="AQ12" s="157">
        <f t="shared" si="2"/>
        <v>0.57729878622795316</v>
      </c>
      <c r="AR12" s="157">
        <f t="shared" si="3"/>
        <v>0.79192363779461905</v>
      </c>
      <c r="AS12" s="157">
        <f t="shared" si="4"/>
        <v>0.54221451310521085</v>
      </c>
      <c r="AT12" s="157">
        <f t="shared" si="5"/>
        <v>0.51688432623633229</v>
      </c>
      <c r="AU12" s="157">
        <f t="shared" si="6"/>
        <v>0.58966471319058733</v>
      </c>
      <c r="AV12" s="157">
        <f t="shared" si="7"/>
        <v>0.5887425368740008</v>
      </c>
      <c r="AW12" s="157">
        <f t="shared" si="8"/>
        <v>0.81811264500872194</v>
      </c>
      <c r="AX12" s="157">
        <f t="shared" si="9"/>
        <v>0.55588770322698033</v>
      </c>
      <c r="AY12" s="157">
        <f t="shared" si="10"/>
        <v>0.61193119574758248</v>
      </c>
      <c r="AZ12" s="157">
        <f t="shared" si="11"/>
        <v>0.53029614319348128</v>
      </c>
      <c r="BA12" s="157">
        <f t="shared" si="12"/>
        <v>0.65521819073438026</v>
      </c>
      <c r="BB12" s="157">
        <f t="shared" si="13"/>
        <v>0.61835455221204461</v>
      </c>
      <c r="BC12" s="157">
        <f t="shared" si="14"/>
        <v>0.85910214503991267</v>
      </c>
      <c r="BD12" s="157">
        <f t="shared" si="15"/>
        <v>0.80662810895190695</v>
      </c>
      <c r="BE12" s="157"/>
      <c r="BF12" s="52" t="str">
        <f t="shared" si="17"/>
        <v/>
      </c>
      <c r="BH12" s="105"/>
      <c r="BI12" s="105"/>
    </row>
    <row r="13" spans="1:61" ht="20.100000000000001" customHeight="1">
      <c r="A13" s="121" t="s">
        <v>78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202">
        <v>239242.76000000004</v>
      </c>
      <c r="R13" s="119"/>
      <c r="S13" s="52" t="str">
        <f t="shared" si="18"/>
        <v/>
      </c>
      <c r="U13" s="109" t="s">
        <v>78</v>
      </c>
      <c r="V13" s="19">
        <v>8304.4390000000039</v>
      </c>
      <c r="W13" s="154">
        <v>7350.9219999999987</v>
      </c>
      <c r="X13" s="154">
        <v>8610.476999999999</v>
      </c>
      <c r="Y13" s="154">
        <v>14121.920000000007</v>
      </c>
      <c r="Z13" s="154">
        <v>13262.653999999999</v>
      </c>
      <c r="AA13" s="154">
        <v>12363.967000000001</v>
      </c>
      <c r="AB13" s="154">
        <v>8473.6030000000046</v>
      </c>
      <c r="AC13" s="154">
        <v>11749.72900000001</v>
      </c>
      <c r="AD13" s="154">
        <v>14285.174000000001</v>
      </c>
      <c r="AE13" s="154">
        <v>14287.105000000005</v>
      </c>
      <c r="AF13" s="154">
        <v>16611.900999999998</v>
      </c>
      <c r="AG13" s="154">
        <v>15670.151999999995</v>
      </c>
      <c r="AH13" s="154">
        <v>16724.077000000001</v>
      </c>
      <c r="AI13" s="154">
        <v>19188.491000000005</v>
      </c>
      <c r="AJ13" s="154">
        <v>13356.521000000012</v>
      </c>
      <c r="AK13" s="154">
        <v>20405.543000000001</v>
      </c>
      <c r="AL13" s="119"/>
      <c r="AM13" s="52" t="str">
        <f t="shared" si="19"/>
        <v/>
      </c>
      <c r="AO13" s="125">
        <f t="shared" si="0"/>
        <v>0.53967478774498701</v>
      </c>
      <c r="AP13" s="157">
        <f t="shared" si="1"/>
        <v>0.50255463998014638</v>
      </c>
      <c r="AQ13" s="157">
        <f t="shared" si="2"/>
        <v>0.66411025378018629</v>
      </c>
      <c r="AR13" s="157">
        <f t="shared" si="3"/>
        <v>0.78542266846555253</v>
      </c>
      <c r="AS13" s="157">
        <f t="shared" si="4"/>
        <v>0.49213350654252608</v>
      </c>
      <c r="AT13" s="157">
        <f t="shared" si="5"/>
        <v>0.51999625184490039</v>
      </c>
      <c r="AU13" s="157">
        <f t="shared" si="6"/>
        <v>0.57328655806682549</v>
      </c>
      <c r="AV13" s="157">
        <f t="shared" si="7"/>
        <v>0.56676539384784497</v>
      </c>
      <c r="AW13" s="157">
        <f t="shared" si="8"/>
        <v>0.81053566648256559</v>
      </c>
      <c r="AX13" s="157">
        <f t="shared" si="9"/>
        <v>0.51265743593434887</v>
      </c>
      <c r="AY13" s="157">
        <f t="shared" si="10"/>
        <v>0.58120081940987156</v>
      </c>
      <c r="AZ13" s="157">
        <f t="shared" si="11"/>
        <v>0.56183921787576485</v>
      </c>
      <c r="BA13" s="157">
        <f t="shared" si="12"/>
        <v>0.70847582532245557</v>
      </c>
      <c r="BB13" s="157">
        <f t="shared" si="13"/>
        <v>0.65272437761799085</v>
      </c>
      <c r="BC13" s="157">
        <f t="shared" si="14"/>
        <v>0.81973952252219651</v>
      </c>
      <c r="BD13" s="157">
        <f t="shared" si="15"/>
        <v>0.85292206961665196</v>
      </c>
      <c r="BE13" s="157"/>
      <c r="BF13" s="52" t="str">
        <f t="shared" si="17"/>
        <v/>
      </c>
      <c r="BH13" s="105"/>
      <c r="BI13" s="105"/>
    </row>
    <row r="14" spans="1:61" ht="20.100000000000001" customHeight="1">
      <c r="A14" s="121" t="s">
        <v>79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202">
        <v>143261.97</v>
      </c>
      <c r="R14" s="119"/>
      <c r="S14" s="52" t="str">
        <f t="shared" si="18"/>
        <v/>
      </c>
      <c r="U14" s="109" t="s">
        <v>79</v>
      </c>
      <c r="V14" s="19">
        <v>7854.7379999999985</v>
      </c>
      <c r="W14" s="154">
        <v>8326.2219999999998</v>
      </c>
      <c r="X14" s="154">
        <v>7079.4509999999991</v>
      </c>
      <c r="Y14" s="154">
        <v>9224.3630000000012</v>
      </c>
      <c r="Z14" s="154">
        <v>8588.8440000000028</v>
      </c>
      <c r="AA14" s="154">
        <v>10903.496999999998</v>
      </c>
      <c r="AB14" s="154">
        <v>9835.2980000000043</v>
      </c>
      <c r="AC14" s="154">
        <v>10047.059999999994</v>
      </c>
      <c r="AD14" s="154">
        <v>13857.925999999999</v>
      </c>
      <c r="AE14" s="154">
        <v>14770.591999999991</v>
      </c>
      <c r="AF14" s="154">
        <v>15842.40800000001</v>
      </c>
      <c r="AG14" s="154">
        <v>12842.719000000006</v>
      </c>
      <c r="AH14" s="154">
        <v>16614.627</v>
      </c>
      <c r="AI14" s="154">
        <v>17015.243999999999</v>
      </c>
      <c r="AJ14" s="154">
        <v>12453.349000000004</v>
      </c>
      <c r="AK14" s="154">
        <v>12007.646000000006</v>
      </c>
      <c r="AL14" s="119"/>
      <c r="AM14" s="52" t="str">
        <f t="shared" si="19"/>
        <v/>
      </c>
      <c r="AO14" s="125">
        <f t="shared" si="0"/>
        <v>0.45427317597741834</v>
      </c>
      <c r="AP14" s="157">
        <f t="shared" si="1"/>
        <v>0.4208013449111434</v>
      </c>
      <c r="AQ14" s="157">
        <f t="shared" si="2"/>
        <v>0.65057433259497854</v>
      </c>
      <c r="AR14" s="157">
        <f t="shared" si="3"/>
        <v>0.71673199543963806</v>
      </c>
      <c r="AS14" s="157">
        <f t="shared" si="4"/>
        <v>0.436259341155668</v>
      </c>
      <c r="AT14" s="157">
        <f t="shared" si="5"/>
        <v>0.46104324133086483</v>
      </c>
      <c r="AU14" s="157">
        <f t="shared" si="6"/>
        <v>0.60980228558256033</v>
      </c>
      <c r="AV14" s="157">
        <f t="shared" si="7"/>
        <v>0.58552699212611625</v>
      </c>
      <c r="AW14" s="157">
        <f t="shared" si="8"/>
        <v>0.76922209294470589</v>
      </c>
      <c r="AX14" s="157">
        <f t="shared" si="9"/>
        <v>0.49861409740591178</v>
      </c>
      <c r="AY14" s="157">
        <f t="shared" si="10"/>
        <v>0.55334691691330395</v>
      </c>
      <c r="AZ14" s="157">
        <f t="shared" si="11"/>
        <v>0.58589877803467094</v>
      </c>
      <c r="BA14" s="157">
        <f t="shared" si="12"/>
        <v>0.6847548913986925</v>
      </c>
      <c r="BB14" s="157">
        <f t="shared" si="13"/>
        <v>0.67717661002250795</v>
      </c>
      <c r="BC14" s="157">
        <f t="shared" si="14"/>
        <v>0.77410643345040642</v>
      </c>
      <c r="BD14" s="157">
        <f t="shared" si="15"/>
        <v>0.83816005043069053</v>
      </c>
      <c r="BE14" s="157"/>
      <c r="BF14" s="52" t="str">
        <f t="shared" si="17"/>
        <v/>
      </c>
      <c r="BH14" s="105"/>
      <c r="BI14" s="105"/>
    </row>
    <row r="15" spans="1:61" ht="20.100000000000001" customHeight="1">
      <c r="A15" s="121" t="s">
        <v>80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202">
        <v>155669.82999999996</v>
      </c>
      <c r="R15" s="119"/>
      <c r="S15" s="52" t="str">
        <f t="shared" si="18"/>
        <v/>
      </c>
      <c r="U15" s="109" t="s">
        <v>80</v>
      </c>
      <c r="V15" s="19">
        <v>8976.5390000000007</v>
      </c>
      <c r="W15" s="154">
        <v>8231.4969999999994</v>
      </c>
      <c r="X15" s="154">
        <v>7380.0529999999981</v>
      </c>
      <c r="Y15" s="154">
        <v>9158.0150000000012</v>
      </c>
      <c r="Z15" s="154">
        <v>11920.680999999999</v>
      </c>
      <c r="AA15" s="154">
        <v>8611.9049999999952</v>
      </c>
      <c r="AB15" s="154">
        <v>9047.3699999999972</v>
      </c>
      <c r="AC15" s="154">
        <v>10872.128000000008</v>
      </c>
      <c r="AD15" s="154">
        <v>13645.628000000001</v>
      </c>
      <c r="AE15" s="154">
        <v>13484.313000000007</v>
      </c>
      <c r="AF15" s="154">
        <v>12902.209999999997</v>
      </c>
      <c r="AG15" s="154">
        <v>12615.414999999995</v>
      </c>
      <c r="AH15" s="154">
        <v>19603.920000000002</v>
      </c>
      <c r="AI15" s="154">
        <v>13282.670000000006</v>
      </c>
      <c r="AJ15" s="154">
        <v>13379.387000000001</v>
      </c>
      <c r="AK15" s="154">
        <v>13151.446</v>
      </c>
      <c r="AL15" s="119"/>
      <c r="AM15" s="52" t="str">
        <f t="shared" si="19"/>
        <v/>
      </c>
      <c r="AO15" s="125">
        <f t="shared" si="0"/>
        <v>0.48608894904468092</v>
      </c>
      <c r="AP15" s="157">
        <f t="shared" si="1"/>
        <v>0.57028198953005838</v>
      </c>
      <c r="AQ15" s="157">
        <f t="shared" si="2"/>
        <v>0.92129144158854492</v>
      </c>
      <c r="AR15" s="157">
        <f t="shared" si="3"/>
        <v>0.7448792684285741</v>
      </c>
      <c r="AS15" s="157">
        <f t="shared" si="4"/>
        <v>0.55097709882665669</v>
      </c>
      <c r="AT15" s="157">
        <f t="shared" si="5"/>
        <v>0.56417277320115655</v>
      </c>
      <c r="AU15" s="157">
        <f t="shared" si="6"/>
        <v>0.60424963739491866</v>
      </c>
      <c r="AV15" s="157">
        <f t="shared" si="7"/>
        <v>0.79059534211607208</v>
      </c>
      <c r="AW15" s="157">
        <f t="shared" si="8"/>
        <v>0.86320088116450155</v>
      </c>
      <c r="AX15" s="157">
        <f t="shared" si="9"/>
        <v>0.54272632991931669</v>
      </c>
      <c r="AY15" s="157">
        <f t="shared" si="10"/>
        <v>0.66524202077045469</v>
      </c>
      <c r="AZ15" s="157">
        <f t="shared" si="11"/>
        <v>0.67829880835180723</v>
      </c>
      <c r="BA15" s="157">
        <f t="shared" si="12"/>
        <v>0.71514501955494125</v>
      </c>
      <c r="BB15" s="157">
        <f t="shared" si="13"/>
        <v>0.77600198495057482</v>
      </c>
      <c r="BC15" s="157">
        <f t="shared" si="14"/>
        <v>0.8331460744474416</v>
      </c>
      <c r="BD15" s="157">
        <f t="shared" si="15"/>
        <v>0.84482947016772636</v>
      </c>
      <c r="BE15" s="157"/>
      <c r="BF15" s="52" t="str">
        <f t="shared" si="17"/>
        <v/>
      </c>
      <c r="BH15" s="105"/>
      <c r="BI15" s="105"/>
    </row>
    <row r="16" spans="1:61" ht="20.100000000000001" customHeight="1">
      <c r="A16" s="121" t="s">
        <v>81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202">
        <v>144031.77000000011</v>
      </c>
      <c r="R16" s="119"/>
      <c r="S16" s="52" t="str">
        <f t="shared" si="18"/>
        <v/>
      </c>
      <c r="U16" s="109" t="s">
        <v>81</v>
      </c>
      <c r="V16" s="19">
        <v>8917.1569999999974</v>
      </c>
      <c r="W16" s="154">
        <v>6317.9840000000004</v>
      </c>
      <c r="X16" s="154">
        <v>6844.7550000000019</v>
      </c>
      <c r="Y16" s="154">
        <v>12425.312000000002</v>
      </c>
      <c r="Z16" s="154">
        <v>11852.688999999998</v>
      </c>
      <c r="AA16" s="154">
        <v>8900.4360000000015</v>
      </c>
      <c r="AB16" s="154">
        <v>10677.083000000001</v>
      </c>
      <c r="AC16" s="154">
        <v>13098.086000000008</v>
      </c>
      <c r="AD16" s="154">
        <v>16740.395</v>
      </c>
      <c r="AE16" s="154">
        <v>17459.428999999986</v>
      </c>
      <c r="AF16" s="154">
        <v>14265.805999999997</v>
      </c>
      <c r="AG16" s="154">
        <v>13945.046000000009</v>
      </c>
      <c r="AH16" s="154">
        <v>17808.539999999997</v>
      </c>
      <c r="AI16" s="154">
        <v>12604.263000000004</v>
      </c>
      <c r="AJ16" s="154">
        <v>12015.865999999998</v>
      </c>
      <c r="AK16" s="154">
        <v>14710.094000000006</v>
      </c>
      <c r="AL16" s="119"/>
      <c r="AM16" s="52" t="str">
        <f t="shared" si="19"/>
        <v/>
      </c>
      <c r="AO16" s="125">
        <f t="shared" si="0"/>
        <v>0.50940855377704619</v>
      </c>
      <c r="AP16" s="157">
        <f t="shared" si="1"/>
        <v>0.62502982699747878</v>
      </c>
      <c r="AQ16" s="157">
        <f t="shared" si="2"/>
        <v>0.99154958019518513</v>
      </c>
      <c r="AR16" s="157">
        <f t="shared" si="3"/>
        <v>0.80404355483546253</v>
      </c>
      <c r="AS16" s="157">
        <f t="shared" si="4"/>
        <v>0.61733227853359063</v>
      </c>
      <c r="AT16" s="157">
        <f t="shared" si="5"/>
        <v>0.71987570862832317</v>
      </c>
      <c r="AU16" s="157">
        <f t="shared" si="6"/>
        <v>0.76635350276526137</v>
      </c>
      <c r="AV16" s="157">
        <f t="shared" si="7"/>
        <v>0.8211433301976967</v>
      </c>
      <c r="AW16" s="157">
        <f t="shared" si="8"/>
        <v>0.76836051432490382</v>
      </c>
      <c r="AX16" s="157">
        <f t="shared" si="9"/>
        <v>0.62297780713489115</v>
      </c>
      <c r="AY16" s="157">
        <f t="shared" si="10"/>
        <v>0.64502965024503012</v>
      </c>
      <c r="AZ16" s="157">
        <f t="shared" si="11"/>
        <v>0.62782479707526928</v>
      </c>
      <c r="BA16" s="157">
        <f t="shared" si="12"/>
        <v>0.68654140158990717</v>
      </c>
      <c r="BB16" s="157">
        <f t="shared" si="13"/>
        <v>0.74745639444379508</v>
      </c>
      <c r="BC16" s="157">
        <f t="shared" si="14"/>
        <v>0.82351600295306748</v>
      </c>
      <c r="BD16" s="157">
        <f t="shared" si="15"/>
        <v>1.0213089792620056</v>
      </c>
      <c r="BE16" s="157"/>
      <c r="BF16" s="52" t="str">
        <f t="shared" si="17"/>
        <v/>
      </c>
      <c r="BH16" s="105"/>
      <c r="BI16" s="105"/>
    </row>
    <row r="17" spans="1:61" ht="20.100000000000001" customHeight="1">
      <c r="A17" s="121" t="s">
        <v>82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202">
        <v>186590.66999999966</v>
      </c>
      <c r="R17" s="119"/>
      <c r="S17" s="52" t="str">
        <f t="shared" si="18"/>
        <v/>
      </c>
      <c r="U17" s="109" t="s">
        <v>82</v>
      </c>
      <c r="V17" s="19">
        <v>8623.6640000000007</v>
      </c>
      <c r="W17" s="154">
        <v>7729.3239999999987</v>
      </c>
      <c r="X17" s="154">
        <v>10518.219000000001</v>
      </c>
      <c r="Y17" s="154">
        <v>7756.1780000000035</v>
      </c>
      <c r="Z17" s="154">
        <v>12715.098000000002</v>
      </c>
      <c r="AA17" s="154">
        <v>10229.966999999997</v>
      </c>
      <c r="AB17" s="154">
        <v>10778.716999999997</v>
      </c>
      <c r="AC17" s="154">
        <v>11138.637000000001</v>
      </c>
      <c r="AD17" s="154">
        <v>17757.596000000001</v>
      </c>
      <c r="AE17" s="154">
        <v>15905.198000000008</v>
      </c>
      <c r="AF17" s="154">
        <v>14901.102000000014</v>
      </c>
      <c r="AG17" s="154">
        <v>15769.840000000007</v>
      </c>
      <c r="AH17" s="154">
        <v>21137.471000000001</v>
      </c>
      <c r="AI17" s="154">
        <v>15377.04</v>
      </c>
      <c r="AJ17" s="154">
        <v>16310.605999999989</v>
      </c>
      <c r="AK17" s="154">
        <v>16466.539999999994</v>
      </c>
      <c r="AL17" s="119"/>
      <c r="AM17" s="52" t="str">
        <f t="shared" si="19"/>
        <v/>
      </c>
      <c r="AO17" s="125">
        <f t="shared" ref="AO17:AP23" si="22">(V17/B17)*10</f>
        <v>0.60031460662581315</v>
      </c>
      <c r="AP17" s="157">
        <f t="shared" si="22"/>
        <v>0.71355709966938063</v>
      </c>
      <c r="AQ17" s="157">
        <f t="shared" ref="AQ17:AT19" si="23">IF(X17="","",(X17/D17)*10)</f>
        <v>0.83440387019522733</v>
      </c>
      <c r="AR17" s="157">
        <f t="shared" si="23"/>
        <v>0.75962205850307263</v>
      </c>
      <c r="AS17" s="157">
        <f t="shared" si="23"/>
        <v>0.665186196292187</v>
      </c>
      <c r="AT17" s="157">
        <f t="shared" si="23"/>
        <v>0.71107592250929597</v>
      </c>
      <c r="AU17" s="157">
        <f t="shared" ref="AU17:BA22" si="24">(AB17/H17)*10</f>
        <v>0.71269022597614096</v>
      </c>
      <c r="AV17" s="157">
        <f t="shared" si="24"/>
        <v>0.81960669958150867</v>
      </c>
      <c r="AW17" s="157">
        <f t="shared" si="24"/>
        <v>0.65924492501094711</v>
      </c>
      <c r="AX17" s="157">
        <f t="shared" si="24"/>
        <v>0.69739113193480651</v>
      </c>
      <c r="AY17" s="157">
        <f t="shared" si="24"/>
        <v>0.65871886092679444</v>
      </c>
      <c r="AZ17" s="157">
        <f t="shared" si="24"/>
        <v>0.73566620101991387</v>
      </c>
      <c r="BA17" s="157">
        <f t="shared" si="24"/>
        <v>0.76443149183598691</v>
      </c>
      <c r="BB17" s="157">
        <f t="shared" si="13"/>
        <v>0.82982872772482164</v>
      </c>
      <c r="BC17" s="157">
        <f t="shared" si="14"/>
        <v>0.87030963356416757</v>
      </c>
      <c r="BD17" s="157">
        <f t="shared" si="15"/>
        <v>0.88249535735093421</v>
      </c>
      <c r="BE17" s="157"/>
      <c r="BF17" s="52" t="str">
        <f t="shared" si="17"/>
        <v/>
      </c>
      <c r="BH17" s="105"/>
      <c r="BI17" s="105"/>
    </row>
    <row r="18" spans="1:61" ht="20.100000000000001" customHeight="1" thickBot="1">
      <c r="A18" s="121" t="s">
        <v>83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202">
        <v>157183.04999999984</v>
      </c>
      <c r="R18" s="119"/>
      <c r="S18" s="52" t="str">
        <f t="shared" si="18"/>
        <v/>
      </c>
      <c r="U18" s="109" t="s">
        <v>83</v>
      </c>
      <c r="V18" s="19">
        <v>8608.0499999999975</v>
      </c>
      <c r="W18" s="154">
        <v>10777.051000000001</v>
      </c>
      <c r="X18" s="154">
        <v>8423.9280000000035</v>
      </c>
      <c r="Y18" s="154">
        <v>14158.847</v>
      </c>
      <c r="Z18" s="154">
        <v>13639.642000000007</v>
      </c>
      <c r="AA18" s="154">
        <v>9440.7710000000006</v>
      </c>
      <c r="AB18" s="154">
        <v>11551.010000000002</v>
      </c>
      <c r="AC18" s="154">
        <v>14804.034999999996</v>
      </c>
      <c r="AD18" s="154">
        <v>13581.739</v>
      </c>
      <c r="AE18" s="154">
        <v>16207.478999999999</v>
      </c>
      <c r="AF18" s="154">
        <v>14210.079999999994</v>
      </c>
      <c r="AG18" s="154">
        <v>17409.10100000001</v>
      </c>
      <c r="AH18" s="154">
        <v>19690.529000000002</v>
      </c>
      <c r="AI18" s="154">
        <v>13497.761999999999</v>
      </c>
      <c r="AJ18" s="154">
        <v>13990.055</v>
      </c>
      <c r="AK18" s="154">
        <v>13847.107999999998</v>
      </c>
      <c r="AL18" s="119"/>
      <c r="AM18" s="52" t="str">
        <f t="shared" si="19"/>
        <v/>
      </c>
      <c r="AO18" s="125">
        <f t="shared" si="22"/>
        <v>0.56293609227965202</v>
      </c>
      <c r="AP18" s="157">
        <f t="shared" si="22"/>
        <v>0.49757933898949919</v>
      </c>
      <c r="AQ18" s="157">
        <f t="shared" si="23"/>
        <v>0.98046650538801527</v>
      </c>
      <c r="AR18" s="157">
        <f t="shared" si="23"/>
        <v>0.61540853762851611</v>
      </c>
      <c r="AS18" s="157">
        <f t="shared" si="23"/>
        <v>0.58447388363736552</v>
      </c>
      <c r="AT18" s="157">
        <f t="shared" si="23"/>
        <v>0.63213282543644767</v>
      </c>
      <c r="AU18" s="157">
        <f t="shared" si="24"/>
        <v>0.68056524515204542</v>
      </c>
      <c r="AV18" s="157">
        <f t="shared" si="24"/>
        <v>0.91603617653690639</v>
      </c>
      <c r="AW18" s="157">
        <f t="shared" si="24"/>
        <v>0.67341958545274683</v>
      </c>
      <c r="AX18" s="157">
        <f t="shared" si="24"/>
        <v>0.7003002037365289</v>
      </c>
      <c r="AY18" s="157">
        <f t="shared" si="24"/>
        <v>0.56951749515031103</v>
      </c>
      <c r="AZ18" s="157">
        <f t="shared" si="24"/>
        <v>0.71024266463191987</v>
      </c>
      <c r="BA18" s="157">
        <f t="shared" si="24"/>
        <v>0.66289479896411974</v>
      </c>
      <c r="BB18" s="157">
        <f t="shared" si="13"/>
        <v>0.70266087654455567</v>
      </c>
      <c r="BC18" s="157">
        <f t="shared" si="14"/>
        <v>0.78545854148277261</v>
      </c>
      <c r="BD18" s="157">
        <f t="shared" si="15"/>
        <v>0.88095427592224551</v>
      </c>
      <c r="BE18" s="157"/>
      <c r="BF18" s="52" t="str">
        <f t="shared" si="17"/>
        <v/>
      </c>
      <c r="BH18" s="105"/>
      <c r="BI18" s="105"/>
    </row>
    <row r="19" spans="1:61" ht="20.100000000000001" customHeight="1" thickBot="1">
      <c r="A19" s="429" t="str">
        <f>'2'!A19</f>
        <v>jan-mar</v>
      </c>
      <c r="B19" s="428">
        <f>SUM(B7:B9)</f>
        <v>383996.99999999988</v>
      </c>
      <c r="C19" s="168">
        <f t="shared" ref="C19:Q19" si="25">SUM(C7:C9)</f>
        <v>360761.51999999996</v>
      </c>
      <c r="D19" s="168">
        <f t="shared" si="25"/>
        <v>338161.04999999993</v>
      </c>
      <c r="E19" s="168">
        <f t="shared" si="25"/>
        <v>270933.47000000003</v>
      </c>
      <c r="F19" s="168">
        <f t="shared" si="25"/>
        <v>519508.35</v>
      </c>
      <c r="G19" s="168">
        <f t="shared" si="25"/>
        <v>534624.43999999983</v>
      </c>
      <c r="H19" s="168">
        <f t="shared" si="25"/>
        <v>446773.26</v>
      </c>
      <c r="I19" s="168">
        <f t="shared" si="25"/>
        <v>530786.49</v>
      </c>
      <c r="J19" s="168">
        <f t="shared" si="25"/>
        <v>340453.22</v>
      </c>
      <c r="K19" s="168">
        <f t="shared" si="25"/>
        <v>649895.34000000008</v>
      </c>
      <c r="L19" s="168">
        <f t="shared" si="25"/>
        <v>640920.42999999993</v>
      </c>
      <c r="M19" s="168">
        <f t="shared" si="25"/>
        <v>817875.08000000077</v>
      </c>
      <c r="N19" s="168">
        <f t="shared" si="25"/>
        <v>652629.94999999914</v>
      </c>
      <c r="O19" s="168">
        <f t="shared" si="25"/>
        <v>773823.65999999992</v>
      </c>
      <c r="P19" s="168">
        <f t="shared" si="25"/>
        <v>460709.06999999995</v>
      </c>
      <c r="Q19" s="168">
        <f t="shared" si="25"/>
        <v>483801.30999999942</v>
      </c>
      <c r="R19" s="409">
        <f>SUM(R7:R9)</f>
        <v>501803.96999999986</v>
      </c>
      <c r="S19" s="164">
        <f t="shared" si="18"/>
        <v>3.7210854183095249E-2</v>
      </c>
      <c r="T19" s="171"/>
      <c r="U19" s="170"/>
      <c r="V19" s="167">
        <f>SUM(V7:V9)</f>
        <v>17386.603999999999</v>
      </c>
      <c r="W19" s="168">
        <f t="shared" ref="W19:AL19" si="26">SUM(W7:W9)</f>
        <v>16187.608</v>
      </c>
      <c r="X19" s="168">
        <f t="shared" si="26"/>
        <v>17207.878999999994</v>
      </c>
      <c r="Y19" s="168">
        <f t="shared" si="26"/>
        <v>22973.369000000002</v>
      </c>
      <c r="Z19" s="168">
        <f t="shared" si="26"/>
        <v>26551.153999999995</v>
      </c>
      <c r="AA19" s="168">
        <f t="shared" si="26"/>
        <v>26243.759999999998</v>
      </c>
      <c r="AB19" s="168">
        <f t="shared" si="26"/>
        <v>24497.342000000004</v>
      </c>
      <c r="AC19" s="168">
        <f t="shared" si="26"/>
        <v>29314.421999999999</v>
      </c>
      <c r="AD19" s="168">
        <f t="shared" si="26"/>
        <v>28198.834000000003</v>
      </c>
      <c r="AE19" s="168">
        <f t="shared" si="26"/>
        <v>37842.870999999999</v>
      </c>
      <c r="AF19" s="168">
        <f t="shared" si="26"/>
        <v>40547.094000000005</v>
      </c>
      <c r="AG19" s="168">
        <f t="shared" si="26"/>
        <v>42274.478999999992</v>
      </c>
      <c r="AH19" s="168">
        <f t="shared" si="26"/>
        <v>43123.891000000003</v>
      </c>
      <c r="AI19" s="168">
        <f t="shared" si="26"/>
        <v>51420.454000000005</v>
      </c>
      <c r="AJ19" s="168">
        <f t="shared" si="26"/>
        <v>33831.165000000008</v>
      </c>
      <c r="AK19" s="168">
        <f t="shared" si="26"/>
        <v>35407.882000000005</v>
      </c>
      <c r="AL19" s="169">
        <f t="shared" si="26"/>
        <v>41644.919000000002</v>
      </c>
      <c r="AM19" s="61">
        <f t="shared" si="19"/>
        <v>0.17614826551895976</v>
      </c>
      <c r="AO19" s="172">
        <f t="shared" si="22"/>
        <v>0.45277968317460826</v>
      </c>
      <c r="AP19" s="173">
        <f t="shared" si="22"/>
        <v>0.44870661372088694</v>
      </c>
      <c r="AQ19" s="173">
        <f t="shared" si="23"/>
        <v>0.50886638186154198</v>
      </c>
      <c r="AR19" s="173">
        <f t="shared" si="23"/>
        <v>0.84793395958055684</v>
      </c>
      <c r="AS19" s="173">
        <f t="shared" si="23"/>
        <v>0.51108233390281399</v>
      </c>
      <c r="AT19" s="173">
        <f t="shared" si="23"/>
        <v>0.49088216019454722</v>
      </c>
      <c r="AU19" s="173">
        <f t="shared" si="24"/>
        <v>0.54831710384815791</v>
      </c>
      <c r="AV19" s="173">
        <f t="shared" si="24"/>
        <v>0.55228274555367829</v>
      </c>
      <c r="AW19" s="173">
        <f t="shared" si="24"/>
        <v>0.82827338216980306</v>
      </c>
      <c r="AX19" s="173">
        <f t="shared" si="24"/>
        <v>0.5822917733184545</v>
      </c>
      <c r="AY19" s="173">
        <f t="shared" si="24"/>
        <v>0.63263850085103401</v>
      </c>
      <c r="AZ19" s="173">
        <f t="shared" si="24"/>
        <v>0.51688185682341559</v>
      </c>
      <c r="BA19" s="173">
        <f t="shared" si="24"/>
        <v>0.66077094684361415</v>
      </c>
      <c r="BB19" s="173">
        <f t="shared" si="13"/>
        <v>0.66449834320134393</v>
      </c>
      <c r="BC19" s="173">
        <f t="shared" si="14"/>
        <v>0.7343281737431393</v>
      </c>
      <c r="BD19" s="173">
        <f t="shared" si="15"/>
        <v>0.73186825393259158</v>
      </c>
      <c r="BE19" s="173">
        <f t="shared" si="16"/>
        <v>0.82990413567274113</v>
      </c>
      <c r="BF19" s="61">
        <f t="shared" si="17"/>
        <v>0.13395290916550548</v>
      </c>
      <c r="BH19" s="105"/>
      <c r="BI19" s="105"/>
    </row>
    <row r="20" spans="1:61" ht="20.100000000000001" customHeight="1">
      <c r="A20" s="121" t="s">
        <v>84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Q20" si="27">SUM(E7:E9)</f>
        <v>270933.47000000003</v>
      </c>
      <c r="F20" s="154">
        <f t="shared" si="27"/>
        <v>519508.35</v>
      </c>
      <c r="G20" s="154">
        <f t="shared" si="27"/>
        <v>534624.43999999983</v>
      </c>
      <c r="H20" s="154">
        <f t="shared" si="27"/>
        <v>446773.26</v>
      </c>
      <c r="I20" s="154">
        <f t="shared" si="27"/>
        <v>530786.49</v>
      </c>
      <c r="J20" s="154">
        <f t="shared" si="27"/>
        <v>340453.22</v>
      </c>
      <c r="K20" s="154">
        <f t="shared" si="27"/>
        <v>649895.34000000008</v>
      </c>
      <c r="L20" s="154">
        <f t="shared" si="27"/>
        <v>640920.42999999993</v>
      </c>
      <c r="M20" s="154">
        <f t="shared" si="27"/>
        <v>817875.08000000077</v>
      </c>
      <c r="N20" s="154">
        <f t="shared" si="27"/>
        <v>652629.94999999914</v>
      </c>
      <c r="O20" s="154">
        <f t="shared" ref="O20:P20" si="28">SUM(O7:O9)</f>
        <v>773823.65999999992</v>
      </c>
      <c r="P20" s="154">
        <f t="shared" si="28"/>
        <v>460709.06999999995</v>
      </c>
      <c r="Q20" s="154">
        <f t="shared" si="27"/>
        <v>483801.30999999942</v>
      </c>
      <c r="R20" s="154">
        <f>IF(R9="","",SUM(R7:R9))</f>
        <v>501803.96999999986</v>
      </c>
      <c r="S20" s="61">
        <f t="shared" si="18"/>
        <v>3.7210854183095249E-2</v>
      </c>
      <c r="U20" s="109" t="s">
        <v>84</v>
      </c>
      <c r="V20" s="19">
        <f>SUM(V7:V9)</f>
        <v>17386.603999999999</v>
      </c>
      <c r="W20" s="154">
        <f t="shared" ref="W20" si="29">SUM(W7:W9)</f>
        <v>16187.608</v>
      </c>
      <c r="X20" s="154">
        <f>SUM(X7:X9)</f>
        <v>17207.878999999994</v>
      </c>
      <c r="Y20" s="154">
        <f t="shared" ref="Y20:AK20" si="30">SUM(Y7:Y9)</f>
        <v>22973.369000000002</v>
      </c>
      <c r="Z20" s="154">
        <f t="shared" si="30"/>
        <v>26551.153999999995</v>
      </c>
      <c r="AA20" s="154">
        <f t="shared" si="30"/>
        <v>26243.759999999998</v>
      </c>
      <c r="AB20" s="154">
        <f t="shared" si="30"/>
        <v>24497.342000000004</v>
      </c>
      <c r="AC20" s="154">
        <f t="shared" si="30"/>
        <v>29314.421999999999</v>
      </c>
      <c r="AD20" s="154">
        <f t="shared" si="30"/>
        <v>28198.834000000003</v>
      </c>
      <c r="AE20" s="154">
        <f t="shared" si="30"/>
        <v>37842.870999999999</v>
      </c>
      <c r="AF20" s="154">
        <f t="shared" si="30"/>
        <v>40547.094000000005</v>
      </c>
      <c r="AG20" s="154">
        <f t="shared" si="30"/>
        <v>42274.478999999992</v>
      </c>
      <c r="AH20" s="154">
        <f t="shared" si="30"/>
        <v>43123.891000000003</v>
      </c>
      <c r="AI20" s="154">
        <f t="shared" ref="AI20:AJ20" si="31">SUM(AI7:AI9)</f>
        <v>51420.454000000005</v>
      </c>
      <c r="AJ20" s="154">
        <f t="shared" si="31"/>
        <v>33831.165000000008</v>
      </c>
      <c r="AK20" s="154">
        <f t="shared" si="30"/>
        <v>35407.882000000005</v>
      </c>
      <c r="AL20" s="202">
        <f>IF(AL9="","",SUM(AL7:AL9))</f>
        <v>41644.919000000002</v>
      </c>
      <c r="AM20" s="61">
        <f t="shared" si="19"/>
        <v>0.17614826551895976</v>
      </c>
      <c r="AO20" s="124">
        <f t="shared" si="22"/>
        <v>0.45277968317460826</v>
      </c>
      <c r="AP20" s="156">
        <f t="shared" si="22"/>
        <v>0.44870661372088694</v>
      </c>
      <c r="AQ20" s="156">
        <f t="shared" ref="AQ20:AT22" si="32">(X20/D20)*10</f>
        <v>0.50886638186154198</v>
      </c>
      <c r="AR20" s="156">
        <f t="shared" si="32"/>
        <v>0.84793395958055684</v>
      </c>
      <c r="AS20" s="156">
        <f t="shared" si="32"/>
        <v>0.51108233390281399</v>
      </c>
      <c r="AT20" s="156">
        <f t="shared" si="32"/>
        <v>0.49088216019454722</v>
      </c>
      <c r="AU20" s="156">
        <f t="shared" si="24"/>
        <v>0.54831710384815791</v>
      </c>
      <c r="AV20" s="156">
        <f t="shared" si="24"/>
        <v>0.55228274555367829</v>
      </c>
      <c r="AW20" s="156">
        <f t="shared" si="24"/>
        <v>0.82827338216980306</v>
      </c>
      <c r="AX20" s="156">
        <f t="shared" si="24"/>
        <v>0.5822917733184545</v>
      </c>
      <c r="AY20" s="156">
        <f t="shared" si="24"/>
        <v>0.63263850085103401</v>
      </c>
      <c r="AZ20" s="156">
        <f t="shared" si="24"/>
        <v>0.51688185682341559</v>
      </c>
      <c r="BA20" s="156">
        <f t="shared" si="24"/>
        <v>0.66077094684361415</v>
      </c>
      <c r="BB20" s="156">
        <f t="shared" si="13"/>
        <v>0.66449834320134393</v>
      </c>
      <c r="BC20" s="156">
        <f t="shared" si="14"/>
        <v>0.7343281737431393</v>
      </c>
      <c r="BD20" s="156">
        <f t="shared" si="15"/>
        <v>0.73186825393259158</v>
      </c>
      <c r="BE20" s="156">
        <f t="shared" si="15"/>
        <v>0.82990413567274113</v>
      </c>
      <c r="BF20" s="61">
        <f t="shared" si="17"/>
        <v>0.13395290916550548</v>
      </c>
      <c r="BH20" s="105"/>
      <c r="BI20" s="105"/>
    </row>
    <row r="21" spans="1:61" ht="20.100000000000001" customHeight="1">
      <c r="A21" s="121" t="s">
        <v>85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Q21" si="33">SUM(E10:E12)</f>
        <v>410436.21999999991</v>
      </c>
      <c r="F21" s="154">
        <f t="shared" si="33"/>
        <v>511451.39999999991</v>
      </c>
      <c r="G21" s="154">
        <f t="shared" si="33"/>
        <v>582701.47000000009</v>
      </c>
      <c r="H21" s="154">
        <f t="shared" si="33"/>
        <v>438564.12</v>
      </c>
      <c r="I21" s="154">
        <f t="shared" si="33"/>
        <v>651591.7899999998</v>
      </c>
      <c r="J21" s="154">
        <f t="shared" si="33"/>
        <v>433350.24</v>
      </c>
      <c r="K21" s="154">
        <f t="shared" si="33"/>
        <v>722229.66999999993</v>
      </c>
      <c r="L21" s="154">
        <f t="shared" si="33"/>
        <v>641359.04</v>
      </c>
      <c r="M21" s="154">
        <f t="shared" si="33"/>
        <v>787392.28999999992</v>
      </c>
      <c r="N21" s="154">
        <f t="shared" si="33"/>
        <v>733028.42999999993</v>
      </c>
      <c r="O21" s="154">
        <f t="shared" ref="O21:P21" si="34">SUM(O10:O12)</f>
        <v>856496.02000000072</v>
      </c>
      <c r="P21" s="154">
        <f t="shared" si="34"/>
        <v>486639.38</v>
      </c>
      <c r="Q21" s="154">
        <f t="shared" si="33"/>
        <v>461811.66999999993</v>
      </c>
      <c r="R21" s="154" t="str">
        <f>IF(R12="","",SUM(R10:R12))</f>
        <v/>
      </c>
      <c r="S21" s="52" t="str">
        <f t="shared" si="18"/>
        <v/>
      </c>
      <c r="U21" s="109" t="s">
        <v>85</v>
      </c>
      <c r="V21" s="19">
        <f>SUM(V10:V12)</f>
        <v>20822.173999999999</v>
      </c>
      <c r="W21" s="154">
        <f t="shared" ref="W21" si="35">SUM(W10:W12)</f>
        <v>16993.961000000003</v>
      </c>
      <c r="X21" s="154">
        <f>SUM(X10:X12)</f>
        <v>20306.538000000008</v>
      </c>
      <c r="Y21" s="154">
        <f t="shared" ref="Y21:AK21" si="36">SUM(Y10:Y12)</f>
        <v>32580.996999999992</v>
      </c>
      <c r="Z21" s="154">
        <f t="shared" si="36"/>
        <v>26623.229000000007</v>
      </c>
      <c r="AA21" s="154">
        <f t="shared" si="36"/>
        <v>30060.606000000007</v>
      </c>
      <c r="AB21" s="154">
        <f t="shared" si="36"/>
        <v>25330.112999999998</v>
      </c>
      <c r="AC21" s="154">
        <f t="shared" si="36"/>
        <v>36181.829000000005</v>
      </c>
      <c r="AD21" s="154">
        <f t="shared" si="36"/>
        <v>36659.758999999998</v>
      </c>
      <c r="AE21" s="154">
        <f t="shared" si="36"/>
        <v>39251.351000000017</v>
      </c>
      <c r="AF21" s="154">
        <f t="shared" si="36"/>
        <v>36974.111999999994</v>
      </c>
      <c r="AG21" s="154">
        <f t="shared" si="36"/>
        <v>42339.286999999997</v>
      </c>
      <c r="AH21" s="154">
        <f t="shared" si="36"/>
        <v>50640.62</v>
      </c>
      <c r="AI21" s="154">
        <f t="shared" ref="AI21:AJ21" si="37">SUM(AI10:AI12)</f>
        <v>55195.664999999994</v>
      </c>
      <c r="AJ21" s="154">
        <f t="shared" si="37"/>
        <v>38245.06700000001</v>
      </c>
      <c r="AK21" s="154">
        <f t="shared" si="36"/>
        <v>36125.679000000004</v>
      </c>
      <c r="AL21" s="202" t="str">
        <f>IF(AL12="","",SUM(AL10:AL12))</f>
        <v/>
      </c>
      <c r="AM21" s="52" t="str">
        <f t="shared" si="19"/>
        <v/>
      </c>
      <c r="AO21" s="125">
        <f t="shared" si="22"/>
        <v>0.4635433813049899</v>
      </c>
      <c r="AP21" s="157">
        <f t="shared" si="22"/>
        <v>0.4709352422927755</v>
      </c>
      <c r="AQ21" s="157">
        <f t="shared" si="32"/>
        <v>0.56658857702200172</v>
      </c>
      <c r="AR21" s="157">
        <f t="shared" si="32"/>
        <v>0.7938138841645116</v>
      </c>
      <c r="AS21" s="157">
        <f t="shared" si="32"/>
        <v>0.52054269477021697</v>
      </c>
      <c r="AT21" s="157">
        <f t="shared" si="32"/>
        <v>0.51588347631935783</v>
      </c>
      <c r="AU21" s="157">
        <f t="shared" si="24"/>
        <v>0.57756920470374995</v>
      </c>
      <c r="AV21" s="157">
        <f t="shared" si="24"/>
        <v>0.55528368459031718</v>
      </c>
      <c r="AW21" s="157">
        <f t="shared" si="24"/>
        <v>0.84596143295086201</v>
      </c>
      <c r="AX21" s="157">
        <f t="shared" si="24"/>
        <v>0.54347464013767288</v>
      </c>
      <c r="AY21" s="157">
        <f t="shared" si="24"/>
        <v>0.57649631008553326</v>
      </c>
      <c r="AZ21" s="157">
        <f t="shared" si="24"/>
        <v>0.53771528547733172</v>
      </c>
      <c r="BA21" s="157">
        <f t="shared" si="24"/>
        <v>0.69084114513812245</v>
      </c>
      <c r="BB21" s="157">
        <f t="shared" si="13"/>
        <v>0.64443574413807492</v>
      </c>
      <c r="BC21" s="157">
        <f t="shared" si="14"/>
        <v>0.7859016054146708</v>
      </c>
      <c r="BD21" s="157">
        <f t="shared" si="15"/>
        <v>0.78225998489817306</v>
      </c>
      <c r="BE21" s="157"/>
      <c r="BF21" s="52" t="str">
        <f t="shared" si="17"/>
        <v/>
      </c>
      <c r="BH21" s="105"/>
      <c r="BI21" s="105"/>
    </row>
    <row r="22" spans="1:61" ht="20.100000000000001" customHeight="1">
      <c r="A22" s="121" t="s">
        <v>86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Q22" si="38">SUM(E13:E15)</f>
        <v>431446.86999999988</v>
      </c>
      <c r="F22" s="154">
        <f t="shared" si="38"/>
        <v>682723.02999999991</v>
      </c>
      <c r="G22" s="154">
        <f t="shared" si="38"/>
        <v>626913.08999999985</v>
      </c>
      <c r="H22" s="154">
        <f t="shared" si="38"/>
        <v>458823.13999999961</v>
      </c>
      <c r="I22" s="154">
        <f t="shared" si="38"/>
        <v>516420.31999999972</v>
      </c>
      <c r="J22" s="154">
        <f t="shared" si="38"/>
        <v>514480.41000000003</v>
      </c>
      <c r="K22" s="154">
        <f t="shared" si="38"/>
        <v>823375.22000000055</v>
      </c>
      <c r="L22" s="154">
        <f t="shared" si="38"/>
        <v>766069.49</v>
      </c>
      <c r="M22" s="154">
        <f t="shared" si="38"/>
        <v>684091.10999999964</v>
      </c>
      <c r="N22" s="154">
        <f t="shared" si="38"/>
        <v>752818.34999999928</v>
      </c>
      <c r="O22" s="154">
        <f t="shared" ref="O22:P22" si="39">SUM(O13:O15)</f>
        <v>716410.84000000008</v>
      </c>
      <c r="P22" s="154">
        <f t="shared" si="39"/>
        <v>484398.74999999988</v>
      </c>
      <c r="Q22" s="154">
        <f t="shared" si="38"/>
        <v>538174.56000000006</v>
      </c>
      <c r="R22" s="154" t="str">
        <f>IF(R15="","",SUM(R13:R15))</f>
        <v/>
      </c>
      <c r="S22" s="52" t="str">
        <f t="shared" si="18"/>
        <v/>
      </c>
      <c r="U22" s="109" t="s">
        <v>86</v>
      </c>
      <c r="V22" s="19">
        <f>SUM(V13:V15)</f>
        <v>25135.716000000004</v>
      </c>
      <c r="W22" s="154">
        <f t="shared" ref="W22" si="40">SUM(W13:W15)</f>
        <v>23908.640999999996</v>
      </c>
      <c r="X22" s="154">
        <f>SUM(X13:X15)</f>
        <v>23069.980999999996</v>
      </c>
      <c r="Y22" s="154">
        <f t="shared" ref="Y22:AK22" si="41">SUM(Y13:Y15)</f>
        <v>32504.29800000001</v>
      </c>
      <c r="Z22" s="154">
        <f t="shared" si="41"/>
        <v>33772.178999999996</v>
      </c>
      <c r="AA22" s="154">
        <f t="shared" si="41"/>
        <v>31879.368999999995</v>
      </c>
      <c r="AB22" s="154">
        <f t="shared" si="41"/>
        <v>27356.271000000008</v>
      </c>
      <c r="AC22" s="154">
        <f t="shared" si="41"/>
        <v>32668.917000000012</v>
      </c>
      <c r="AD22" s="154">
        <f t="shared" si="41"/>
        <v>41788.728000000003</v>
      </c>
      <c r="AE22" s="154">
        <f t="shared" si="41"/>
        <v>42542.01</v>
      </c>
      <c r="AF22" s="154">
        <f t="shared" si="41"/>
        <v>45356.519000000008</v>
      </c>
      <c r="AG22" s="154">
        <f t="shared" si="41"/>
        <v>41128.285999999993</v>
      </c>
      <c r="AH22" s="154">
        <f t="shared" si="41"/>
        <v>52942.623999999996</v>
      </c>
      <c r="AI22" s="154">
        <f t="shared" ref="AI22:AJ22" si="42">SUM(AI13:AI15)</f>
        <v>49486.405000000006</v>
      </c>
      <c r="AJ22" s="154">
        <f t="shared" si="42"/>
        <v>39189.25700000002</v>
      </c>
      <c r="AK22" s="154">
        <f t="shared" si="41"/>
        <v>45564.635000000009</v>
      </c>
      <c r="AL22" s="202" t="str">
        <f>IF(AL15="","",SUM(AL13:AL15))</f>
        <v/>
      </c>
      <c r="AM22" s="52" t="str">
        <f t="shared" si="19"/>
        <v/>
      </c>
      <c r="AO22" s="125">
        <f t="shared" si="22"/>
        <v>0.49145504558914899</v>
      </c>
      <c r="AP22" s="157">
        <f t="shared" si="22"/>
        <v>0.48945196647429901</v>
      </c>
      <c r="AQ22" s="157">
        <f t="shared" si="32"/>
        <v>0.72415411933385454</v>
      </c>
      <c r="AR22" s="157">
        <f t="shared" si="32"/>
        <v>0.75337892705074017</v>
      </c>
      <c r="AS22" s="157">
        <f t="shared" si="32"/>
        <v>0.49466881174346788</v>
      </c>
      <c r="AT22" s="157">
        <f t="shared" si="32"/>
        <v>0.50851337304186772</v>
      </c>
      <c r="AU22" s="157">
        <f t="shared" si="24"/>
        <v>0.59622692525926291</v>
      </c>
      <c r="AV22" s="157">
        <f t="shared" si="24"/>
        <v>0.63260324458185591</v>
      </c>
      <c r="AW22" s="157">
        <f t="shared" si="24"/>
        <v>0.8122511020390456</v>
      </c>
      <c r="AX22" s="157">
        <f t="shared" si="24"/>
        <v>0.5166782891523013</v>
      </c>
      <c r="AY22" s="157">
        <f t="shared" si="24"/>
        <v>0.59206794673417951</v>
      </c>
      <c r="AZ22" s="157">
        <f t="shared" si="24"/>
        <v>0.60121064868099239</v>
      </c>
      <c r="BA22" s="157">
        <f t="shared" si="24"/>
        <v>0.70325894686281276</v>
      </c>
      <c r="BB22" s="157">
        <f t="shared" si="13"/>
        <v>0.69075455363014893</v>
      </c>
      <c r="BC22" s="157">
        <f t="shared" si="14"/>
        <v>0.80902886310090671</v>
      </c>
      <c r="BD22" s="157">
        <f t="shared" si="15"/>
        <v>0.84665159572016935</v>
      </c>
      <c r="BE22" s="157"/>
      <c r="BF22" s="52" t="str">
        <f t="shared" si="17"/>
        <v/>
      </c>
      <c r="BH22" s="105"/>
      <c r="BI22" s="105"/>
    </row>
    <row r="23" spans="1:61" ht="20.100000000000001" customHeight="1" thickBot="1">
      <c r="A23" s="122" t="s">
        <v>87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Q23" si="43">SUM(E16:E18)</f>
        <v>486713.37999999966</v>
      </c>
      <c r="F23" s="155">
        <f t="shared" si="43"/>
        <v>616515.64000000025</v>
      </c>
      <c r="G23" s="155">
        <f t="shared" si="43"/>
        <v>416852.43999999983</v>
      </c>
      <c r="H23" s="155">
        <f t="shared" si="43"/>
        <v>460289.7799999998</v>
      </c>
      <c r="I23" s="155">
        <f t="shared" si="43"/>
        <v>457022.28999999969</v>
      </c>
      <c r="J23" s="155">
        <f t="shared" si="43"/>
        <v>688917.43</v>
      </c>
      <c r="K23" s="155">
        <f t="shared" si="43"/>
        <v>739760.91000000038</v>
      </c>
      <c r="L23" s="155">
        <f t="shared" si="43"/>
        <v>696889.35999999987</v>
      </c>
      <c r="M23" s="155">
        <f t="shared" si="43"/>
        <v>681593.02000000014</v>
      </c>
      <c r="N23" s="155">
        <f t="shared" si="43"/>
        <v>832945.81000000052</v>
      </c>
      <c r="O23" s="155">
        <f t="shared" ref="O23:P23" si="44">SUM(O16:O18)</f>
        <v>546027.48999999929</v>
      </c>
      <c r="P23" s="155">
        <f t="shared" si="44"/>
        <v>511434.06999999948</v>
      </c>
      <c r="Q23" s="155">
        <f t="shared" si="43"/>
        <v>487805.48999999964</v>
      </c>
      <c r="R23" s="155" t="str">
        <f>IF(R18="","",SUM(R16:R18))</f>
        <v/>
      </c>
      <c r="S23" s="55" t="str">
        <f t="shared" si="18"/>
        <v/>
      </c>
      <c r="U23" s="110" t="s">
        <v>87</v>
      </c>
      <c r="V23" s="21">
        <f>SUM(V16:V18)</f>
        <v>26148.870999999992</v>
      </c>
      <c r="W23" s="155">
        <f t="shared" ref="W23" si="45">SUM(W16:W18)</f>
        <v>24824.359</v>
      </c>
      <c r="X23" s="155">
        <f>SUM(X16:X18)</f>
        <v>25786.902000000006</v>
      </c>
      <c r="Y23" s="155">
        <f t="shared" ref="Y23:AK23" si="46">SUM(Y16:Y18)</f>
        <v>34340.337000000007</v>
      </c>
      <c r="Z23" s="155">
        <f t="shared" si="46"/>
        <v>38207.429000000004</v>
      </c>
      <c r="AA23" s="155">
        <f t="shared" si="46"/>
        <v>28571.173999999999</v>
      </c>
      <c r="AB23" s="155">
        <f t="shared" si="46"/>
        <v>33006.81</v>
      </c>
      <c r="AC23" s="155">
        <f t="shared" si="46"/>
        <v>39040.758000000002</v>
      </c>
      <c r="AD23" s="155">
        <f t="shared" si="46"/>
        <v>48079.73</v>
      </c>
      <c r="AE23" s="155">
        <f t="shared" si="46"/>
        <v>49572.105999999992</v>
      </c>
      <c r="AF23" s="155">
        <f t="shared" si="46"/>
        <v>43376.988000000005</v>
      </c>
      <c r="AG23" s="155">
        <f t="shared" si="46"/>
        <v>47123.987000000023</v>
      </c>
      <c r="AH23" s="155">
        <f t="shared" si="46"/>
        <v>58636.54</v>
      </c>
      <c r="AI23" s="155">
        <f t="shared" ref="AI23:AJ23" si="47">SUM(AI16:AI18)</f>
        <v>41479.065000000002</v>
      </c>
      <c r="AJ23" s="155">
        <f t="shared" si="47"/>
        <v>42316.526999999987</v>
      </c>
      <c r="AK23" s="155">
        <f t="shared" si="46"/>
        <v>45023.741999999998</v>
      </c>
      <c r="AL23" s="203" t="str">
        <f>IF(AL18="","",SUM(AL16:AL18))</f>
        <v/>
      </c>
      <c r="AM23" s="55" t="str">
        <f t="shared" si="19"/>
        <v/>
      </c>
      <c r="AO23" s="126">
        <f t="shared" si="22"/>
        <v>0.55445366590058986</v>
      </c>
      <c r="AP23" s="158">
        <f t="shared" si="22"/>
        <v>0.58274025510480154</v>
      </c>
      <c r="AQ23" s="158">
        <f t="shared" ref="AQ23:BA23" si="48">IF(AQ18="","",(X23/D23)*10)</f>
        <v>0.91766659206541912</v>
      </c>
      <c r="AR23" s="158">
        <f t="shared" si="48"/>
        <v>0.70555563933746857</v>
      </c>
      <c r="AS23" s="158">
        <f t="shared" si="48"/>
        <v>0.61973170704963765</v>
      </c>
      <c r="AT23" s="158">
        <f t="shared" si="48"/>
        <v>0.68540258514499786</v>
      </c>
      <c r="AU23" s="158">
        <f t="shared" si="48"/>
        <v>0.71708761380711117</v>
      </c>
      <c r="AV23" s="158">
        <f t="shared" si="48"/>
        <v>0.85424187953721087</v>
      </c>
      <c r="AW23" s="158">
        <f t="shared" si="48"/>
        <v>0.69790264995908136</v>
      </c>
      <c r="AX23" s="158">
        <f t="shared" si="48"/>
        <v>0.67010983318921202</v>
      </c>
      <c r="AY23" s="158">
        <f t="shared" si="48"/>
        <v>0.62243722590340611</v>
      </c>
      <c r="AZ23" s="158">
        <f t="shared" si="48"/>
        <v>0.69138012886340905</v>
      </c>
      <c r="BA23" s="158">
        <f t="shared" si="48"/>
        <v>0.70396584382842342</v>
      </c>
      <c r="BB23" s="158">
        <f t="shared" ref="BB23" si="49">IF(BB18="","",(AI23/O23)*10)</f>
        <v>0.75965158823780199</v>
      </c>
      <c r="BC23" s="158">
        <f t="shared" ref="BC23" si="50">IF(BC18="","",(AJ23/P23)*10)</f>
        <v>0.82740922989350374</v>
      </c>
      <c r="BD23" s="158">
        <f t="shared" ref="BD23" si="51">IF(BD18="","",(AK23/Q23)*10)</f>
        <v>0.92298555311462427</v>
      </c>
      <c r="BE23" s="158"/>
      <c r="BF23" s="55" t="str">
        <f t="shared" si="17"/>
        <v/>
      </c>
      <c r="BH23" s="105"/>
      <c r="BI23" s="105"/>
    </row>
    <row r="24" spans="1:61">
      <c r="J24" s="119"/>
      <c r="K24" s="119"/>
      <c r="L24" s="119"/>
      <c r="M24" s="119"/>
      <c r="N24" s="119"/>
      <c r="O24" s="119"/>
      <c r="P24" s="119"/>
      <c r="Q24" s="119"/>
      <c r="U24" s="119">
        <f>SUM(V7:V18)</f>
        <v>89493.365000000005</v>
      </c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BH24" s="105"/>
      <c r="BI24" s="105"/>
    </row>
    <row r="25" spans="1:61" ht="15.75" thickBot="1">
      <c r="S25" s="205" t="s">
        <v>1</v>
      </c>
      <c r="AM25" s="286">
        <v>1000</v>
      </c>
      <c r="BF25" s="286" t="s">
        <v>46</v>
      </c>
      <c r="BH25" s="105"/>
      <c r="BI25" s="105"/>
    </row>
    <row r="26" spans="1:61" ht="20.100000000000001" customHeight="1">
      <c r="A26" s="457" t="s">
        <v>2</v>
      </c>
      <c r="B26" s="459" t="s">
        <v>70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4"/>
      <c r="S26" s="462" t="str">
        <f>S4</f>
        <v>D       2026/2025</v>
      </c>
      <c r="U26" s="460" t="s">
        <v>3</v>
      </c>
      <c r="V26" s="452" t="s">
        <v>70</v>
      </c>
      <c r="W26" s="453"/>
      <c r="X26" s="453"/>
      <c r="Y26" s="453"/>
      <c r="Z26" s="453"/>
      <c r="AA26" s="453"/>
      <c r="AB26" s="453"/>
      <c r="AC26" s="453"/>
      <c r="AD26" s="453"/>
      <c r="AE26" s="453"/>
      <c r="AF26" s="453"/>
      <c r="AG26" s="453"/>
      <c r="AH26" s="453"/>
      <c r="AI26" s="453"/>
      <c r="AJ26" s="453"/>
      <c r="AK26" s="453"/>
      <c r="AL26" s="454"/>
      <c r="AM26" s="462" t="str">
        <f>S26</f>
        <v>D       2026/2025</v>
      </c>
      <c r="AO26" s="452" t="s">
        <v>70</v>
      </c>
      <c r="AP26" s="453"/>
      <c r="AQ26" s="453"/>
      <c r="AR26" s="453"/>
      <c r="AS26" s="453"/>
      <c r="AT26" s="453"/>
      <c r="AU26" s="453"/>
      <c r="AV26" s="453"/>
      <c r="AW26" s="453"/>
      <c r="AX26" s="453"/>
      <c r="AY26" s="453"/>
      <c r="AZ26" s="453"/>
      <c r="BA26" s="453"/>
      <c r="BB26" s="453"/>
      <c r="BC26" s="453"/>
      <c r="BD26" s="453"/>
      <c r="BE26" s="454"/>
      <c r="BF26" s="462" t="str">
        <f>AM26</f>
        <v>D       2026/2025</v>
      </c>
      <c r="BH26" s="105"/>
      <c r="BI26" s="105"/>
    </row>
    <row r="27" spans="1:61" ht="20.100000000000001" customHeight="1" thickBot="1">
      <c r="A27" s="45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5">
        <v>2025</v>
      </c>
      <c r="R27" s="133">
        <v>2026</v>
      </c>
      <c r="S27" s="463"/>
      <c r="U27" s="461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63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262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76">
        <v>2024</v>
      </c>
      <c r="BD27" s="135">
        <v>2025</v>
      </c>
      <c r="BE27" s="263">
        <v>2026</v>
      </c>
      <c r="BF27" s="463"/>
      <c r="BH27" s="105"/>
      <c r="BI27" s="105"/>
    </row>
    <row r="28" spans="1:61" ht="3" customHeight="1" thickBot="1">
      <c r="A28" s="288" t="s">
        <v>88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1"/>
      <c r="U28" s="288"/>
      <c r="V28" s="290">
        <v>2010</v>
      </c>
      <c r="W28" s="290">
        <v>2011</v>
      </c>
      <c r="X28" s="290">
        <v>2012</v>
      </c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1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9"/>
      <c r="BH28" s="105"/>
      <c r="BI28" s="105"/>
    </row>
    <row r="29" spans="1:61" ht="20.100000000000001" customHeight="1">
      <c r="A29" s="120" t="s">
        <v>72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144226.97</v>
      </c>
      <c r="Q29" s="153">
        <v>156286.95999999988</v>
      </c>
      <c r="R29" s="112">
        <v>163822.89000000001</v>
      </c>
      <c r="S29" s="61">
        <f>IF(R29="","",(R29-Q29)/Q29)</f>
        <v>4.8218546192210436E-2</v>
      </c>
      <c r="U29" s="109" t="s">
        <v>72</v>
      </c>
      <c r="V29" s="39">
        <v>5016.9969999999994</v>
      </c>
      <c r="W29" s="153">
        <v>5270.674</v>
      </c>
      <c r="X29" s="153">
        <v>5254.5140000000001</v>
      </c>
      <c r="Y29" s="153">
        <v>8076.4090000000024</v>
      </c>
      <c r="Z29" s="153">
        <v>9156.59</v>
      </c>
      <c r="AA29" s="153">
        <v>7918.5499999999993</v>
      </c>
      <c r="AB29" s="153">
        <v>7480.9960000000019</v>
      </c>
      <c r="AC29" s="153">
        <v>9138.478000000001</v>
      </c>
      <c r="AD29" s="153">
        <v>8324.8559999999998</v>
      </c>
      <c r="AE29" s="153">
        <v>11927.749</v>
      </c>
      <c r="AF29" s="153">
        <v>14184.973999999998</v>
      </c>
      <c r="AG29" s="153">
        <v>11496.755999999994</v>
      </c>
      <c r="AH29" s="153">
        <v>12141.410000000002</v>
      </c>
      <c r="AI29" s="153">
        <v>14522.108000000002</v>
      </c>
      <c r="AJ29" s="153">
        <v>9776.6340000000037</v>
      </c>
      <c r="AK29" s="153">
        <v>11769.335000000006</v>
      </c>
      <c r="AL29" s="112">
        <v>12554.207</v>
      </c>
      <c r="AM29" s="61">
        <f>IF(AL29="","",(AL29-AK29)/AK29)</f>
        <v>6.6687879986421797E-2</v>
      </c>
      <c r="AO29" s="124">
        <f t="shared" ref="AO29:AO38" si="52">(V29/B29)*10</f>
        <v>0.44749494995804673</v>
      </c>
      <c r="AP29" s="156">
        <f t="shared" ref="AP29:AP38" si="53">(W29/C29)*10</f>
        <v>0.42199049962249885</v>
      </c>
      <c r="AQ29" s="156">
        <f t="shared" ref="AQ29:AQ38" si="54">(X29/D29)*10</f>
        <v>0.47202259593859536</v>
      </c>
      <c r="AR29" s="156">
        <f t="shared" ref="AR29:AR38" si="55">(Y29/E29)*10</f>
        <v>0.8081632158864277</v>
      </c>
      <c r="AS29" s="156">
        <f t="shared" ref="AS29:AS38" si="56">(Z29/F29)*10</f>
        <v>0.50550044106984959</v>
      </c>
      <c r="AT29" s="156">
        <f t="shared" ref="AT29:AT38" si="57">(AA29/G29)*10</f>
        <v>0.47895812371298058</v>
      </c>
      <c r="AU29" s="156">
        <f t="shared" ref="AU29:AU38" si="58">(AB29/H29)*10</f>
        <v>0.58749022877813117</v>
      </c>
      <c r="AV29" s="156">
        <f t="shared" ref="AV29:AV38" si="59">(AC29/I29)*10</f>
        <v>0.55261592323817688</v>
      </c>
      <c r="AW29" s="156">
        <f t="shared" ref="AW29:AW38" si="60">(AD29/J29)*10</f>
        <v>0.77172992674881657</v>
      </c>
      <c r="AX29" s="156">
        <f t="shared" ref="AX29:AX38" si="61">(AE29/K29)*10</f>
        <v>0.59323467465978674</v>
      </c>
      <c r="AY29" s="156">
        <f t="shared" ref="AY29:AY38" si="62">(AF29/L29)*10</f>
        <v>0.61384805672702092</v>
      </c>
      <c r="AZ29" s="156">
        <f t="shared" ref="AZ29:AZ38" si="63">(AG29/M29)*10</f>
        <v>0.53656597117584959</v>
      </c>
      <c r="BA29" s="156">
        <f t="shared" ref="BA29:BA38" si="64">(AH29/N29)*10</f>
        <v>0.64128226769950125</v>
      </c>
      <c r="BB29" s="156">
        <f t="shared" ref="BB29:BC38" si="65">(AI29/O29)*10</f>
        <v>0.68958439007564309</v>
      </c>
      <c r="BC29" s="156">
        <f t="shared" si="65"/>
        <v>0.67786447985421894</v>
      </c>
      <c r="BD29" s="156">
        <f t="shared" ref="BD29:BE44" si="66">(AK29/Q29)*10</f>
        <v>0.75305930833896928</v>
      </c>
      <c r="BE29" s="156">
        <f>(AL29/R29)*10</f>
        <v>0.76632801435745634</v>
      </c>
      <c r="BF29" s="61">
        <f t="shared" ref="BF29:BF45" si="67">IF(BE29="","",(BE29-BD29)/BD29)</f>
        <v>1.7619735751960873E-2</v>
      </c>
      <c r="BH29" s="105"/>
      <c r="BI29" s="105"/>
    </row>
    <row r="30" spans="1:61" ht="20.100000000000001" customHeight="1">
      <c r="A30" s="121" t="s">
        <v>73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163816.97999999995</v>
      </c>
      <c r="Q30" s="154">
        <v>176976.29999999978</v>
      </c>
      <c r="R30" s="119">
        <v>167063.12999999998</v>
      </c>
      <c r="S30" s="52">
        <f t="shared" ref="S30:S45" si="68">IF(R30="","",(R30-Q30)/Q30)</f>
        <v>-5.6014110363929073E-2</v>
      </c>
      <c r="U30" s="109" t="s">
        <v>73</v>
      </c>
      <c r="V30" s="19">
        <v>4768.4190000000008</v>
      </c>
      <c r="W30" s="154">
        <v>5015.1330000000007</v>
      </c>
      <c r="X30" s="154">
        <v>4911.1499999999996</v>
      </c>
      <c r="Y30" s="154">
        <v>7549.5049999999992</v>
      </c>
      <c r="Z30" s="154">
        <v>9045.7329999999984</v>
      </c>
      <c r="AA30" s="154">
        <v>9256.7200000000012</v>
      </c>
      <c r="AB30" s="154">
        <v>8296.7439999999988</v>
      </c>
      <c r="AC30" s="154">
        <v>9856.137999999999</v>
      </c>
      <c r="AD30" s="154">
        <v>9306.1540000000005</v>
      </c>
      <c r="AE30" s="154">
        <v>13709.666999999996</v>
      </c>
      <c r="AF30" s="154">
        <v>12449.267000000005</v>
      </c>
      <c r="AG30" s="154">
        <v>12684.448000000004</v>
      </c>
      <c r="AH30" s="154">
        <v>16621.906999999996</v>
      </c>
      <c r="AI30" s="154">
        <v>15950.190999999999</v>
      </c>
      <c r="AJ30" s="154">
        <v>11404.307000000001</v>
      </c>
      <c r="AK30" s="154">
        <v>11650.797999999995</v>
      </c>
      <c r="AL30" s="119">
        <v>13248.337999999996</v>
      </c>
      <c r="AM30" s="52">
        <f t="shared" ref="AM30:AM45" si="69">IF(AL30="","",(AL30-AK30)/AK30)</f>
        <v>0.13711850467238396</v>
      </c>
      <c r="AO30" s="125">
        <f t="shared" si="52"/>
        <v>0.46047109354109889</v>
      </c>
      <c r="AP30" s="157">
        <f t="shared" si="53"/>
        <v>0.45757226895448566</v>
      </c>
      <c r="AQ30" s="157">
        <f t="shared" si="54"/>
        <v>0.5419617422671561</v>
      </c>
      <c r="AR30" s="157">
        <f t="shared" si="55"/>
        <v>0.82888642292733761</v>
      </c>
      <c r="AS30" s="157">
        <f t="shared" si="56"/>
        <v>0.50636300335303253</v>
      </c>
      <c r="AT30" s="157">
        <f t="shared" si="57"/>
        <v>0.48905442795728249</v>
      </c>
      <c r="AU30" s="157">
        <f t="shared" si="58"/>
        <v>0.51556937685642856</v>
      </c>
      <c r="AV30" s="157">
        <f t="shared" si="59"/>
        <v>0.54755948056577153</v>
      </c>
      <c r="AW30" s="157">
        <f t="shared" si="60"/>
        <v>0.92171330852361721</v>
      </c>
      <c r="AX30" s="157">
        <f t="shared" si="61"/>
        <v>0.57411865515950256</v>
      </c>
      <c r="AY30" s="157">
        <f t="shared" si="62"/>
        <v>0.6218671970115851</v>
      </c>
      <c r="AZ30" s="157">
        <f t="shared" si="63"/>
        <v>0.49425784549142993</v>
      </c>
      <c r="BA30" s="157">
        <f t="shared" si="64"/>
        <v>0.62654318974990453</v>
      </c>
      <c r="BB30" s="157">
        <f t="shared" si="65"/>
        <v>0.62565287272235182</v>
      </c>
      <c r="BC30" s="157">
        <f t="shared" si="65"/>
        <v>0.69616147239437598</v>
      </c>
      <c r="BD30" s="157">
        <f t="shared" si="66"/>
        <v>0.65832532378629283</v>
      </c>
      <c r="BE30" s="157">
        <f>IF(AL30="","",(AL30/R30)*10)</f>
        <v>0.79301387445572202</v>
      </c>
      <c r="BF30" s="52">
        <f t="shared" si="67"/>
        <v>0.20459269270515276</v>
      </c>
      <c r="BH30" s="105"/>
      <c r="BI30" s="105"/>
    </row>
    <row r="31" spans="1:61" ht="20.100000000000001" customHeight="1">
      <c r="A31" s="121" t="s">
        <v>74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</v>
      </c>
      <c r="Q31" s="154">
        <v>150190.68999999992</v>
      </c>
      <c r="R31" s="119">
        <v>168247.94</v>
      </c>
      <c r="S31" s="52">
        <f t="shared" si="68"/>
        <v>0.12022882377063517</v>
      </c>
      <c r="U31" s="109" t="s">
        <v>74</v>
      </c>
      <c r="V31" s="19">
        <v>7424.4470000000001</v>
      </c>
      <c r="W31" s="154">
        <v>5510.3540000000003</v>
      </c>
      <c r="X31" s="154">
        <v>6830.2309999999961</v>
      </c>
      <c r="Y31" s="154">
        <v>7114.5390000000007</v>
      </c>
      <c r="Z31" s="154">
        <v>8082.2549999999983</v>
      </c>
      <c r="AA31" s="154">
        <v>8938.91</v>
      </c>
      <c r="AB31" s="154">
        <v>8489.652</v>
      </c>
      <c r="AC31" s="154">
        <v>9926.7349999999988</v>
      </c>
      <c r="AD31" s="154">
        <v>10260.373</v>
      </c>
      <c r="AE31" s="154">
        <v>11780.022999999999</v>
      </c>
      <c r="AF31" s="154">
        <v>12880.835000000003</v>
      </c>
      <c r="AG31" s="154">
        <v>17712.749</v>
      </c>
      <c r="AH31" s="154">
        <v>13728.199000000006</v>
      </c>
      <c r="AI31" s="154">
        <v>20045.862000000012</v>
      </c>
      <c r="AJ31" s="154">
        <v>12012.421000000002</v>
      </c>
      <c r="AK31" s="154">
        <v>11332.131000000005</v>
      </c>
      <c r="AL31" s="119">
        <v>14893.955000000004</v>
      </c>
      <c r="AM31" s="52">
        <f t="shared" si="69"/>
        <v>0.31431193303360128</v>
      </c>
      <c r="AO31" s="125">
        <f t="shared" si="52"/>
        <v>0.44241062088628053</v>
      </c>
      <c r="AP31" s="157">
        <f t="shared" si="53"/>
        <v>0.44000691509090828</v>
      </c>
      <c r="AQ31" s="157">
        <f t="shared" si="54"/>
        <v>0.50306153781226581</v>
      </c>
      <c r="AR31" s="157">
        <f t="shared" si="55"/>
        <v>0.908169034292719</v>
      </c>
      <c r="AS31" s="157">
        <f t="shared" si="56"/>
        <v>0.50798316681623246</v>
      </c>
      <c r="AT31" s="157">
        <f t="shared" si="57"/>
        <v>0.49726565111971294</v>
      </c>
      <c r="AU31" s="157">
        <f t="shared" si="58"/>
        <v>0.53652846921584385</v>
      </c>
      <c r="AV31" s="157">
        <f t="shared" si="59"/>
        <v>0.5373482716568041</v>
      </c>
      <c r="AW31" s="157">
        <f t="shared" si="60"/>
        <v>0.78173472362263119</v>
      </c>
      <c r="AX31" s="157">
        <f t="shared" si="61"/>
        <v>0.56172228676028879</v>
      </c>
      <c r="AY31" s="157">
        <f t="shared" si="62"/>
        <v>0.61636897129854362</v>
      </c>
      <c r="AZ31" s="157">
        <f t="shared" si="63"/>
        <v>0.51111633914897814</v>
      </c>
      <c r="BA31" s="157">
        <f t="shared" si="64"/>
        <v>0.69550200427620168</v>
      </c>
      <c r="BB31" s="157">
        <f t="shared" si="65"/>
        <v>0.65211451686003852</v>
      </c>
      <c r="BC31" s="157">
        <f t="shared" si="65"/>
        <v>0.78896834707137953</v>
      </c>
      <c r="BD31" s="157">
        <f t="shared" si="66"/>
        <v>0.75451620869442781</v>
      </c>
      <c r="BE31" s="157">
        <f>IF(AL31="","",(AL31/R31)*10)</f>
        <v>0.88523847602532335</v>
      </c>
      <c r="BF31" s="52">
        <f t="shared" ref="BF31" si="70">IF(BE31="","",(BE31-BD31)/BD31)</f>
        <v>0.17325309360429772</v>
      </c>
      <c r="BH31" s="105"/>
      <c r="BI31" s="105"/>
    </row>
    <row r="32" spans="1:61" ht="20.100000000000001" customHeight="1">
      <c r="A32" s="121" t="s">
        <v>75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162872.00000000003</v>
      </c>
      <c r="Q32" s="154">
        <v>162635.3899999999</v>
      </c>
      <c r="R32" s="119"/>
      <c r="S32" s="52" t="str">
        <f t="shared" si="68"/>
        <v/>
      </c>
      <c r="U32" s="109" t="s">
        <v>75</v>
      </c>
      <c r="V32" s="19">
        <v>6997.9059999999999</v>
      </c>
      <c r="W32" s="154">
        <v>5641.7790000000005</v>
      </c>
      <c r="X32" s="154">
        <v>6955.6630000000014</v>
      </c>
      <c r="Y32" s="154">
        <v>8794.5019999999968</v>
      </c>
      <c r="Z32" s="154">
        <v>7652.6419999999989</v>
      </c>
      <c r="AA32" s="154">
        <v>8505.6460000000006</v>
      </c>
      <c r="AB32" s="154">
        <v>6662.3990000000013</v>
      </c>
      <c r="AC32" s="154">
        <v>10370.893000000004</v>
      </c>
      <c r="AD32" s="154">
        <v>11386.056</v>
      </c>
      <c r="AE32" s="154">
        <v>12901.989000000001</v>
      </c>
      <c r="AF32" s="154">
        <v>14090.422</v>
      </c>
      <c r="AG32" s="154">
        <v>12972.172999999997</v>
      </c>
      <c r="AH32" s="154">
        <v>15175.933000000003</v>
      </c>
      <c r="AI32" s="154">
        <v>16823.397999999997</v>
      </c>
      <c r="AJ32" s="154">
        <v>12183.119000000001</v>
      </c>
      <c r="AK32" s="154">
        <v>11911.394</v>
      </c>
      <c r="AL32" s="119"/>
      <c r="AM32" s="52" t="str">
        <f t="shared" si="69"/>
        <v/>
      </c>
      <c r="AO32" s="125">
        <f t="shared" si="52"/>
        <v>0.4117380456536428</v>
      </c>
      <c r="AP32" s="157">
        <f t="shared" si="53"/>
        <v>0.45017323810756427</v>
      </c>
      <c r="AQ32" s="157">
        <f t="shared" si="54"/>
        <v>0.53052169146380823</v>
      </c>
      <c r="AR32" s="157">
        <f t="shared" si="55"/>
        <v>0.79315079340313666</v>
      </c>
      <c r="AS32" s="157">
        <f t="shared" si="56"/>
        <v>0.54920904241465762</v>
      </c>
      <c r="AT32" s="157">
        <f t="shared" si="57"/>
        <v>0.49231320433642595</v>
      </c>
      <c r="AU32" s="157">
        <f t="shared" si="58"/>
        <v>0.55148844538658548</v>
      </c>
      <c r="AV32" s="157">
        <f t="shared" si="59"/>
        <v>0.52949059732220316</v>
      </c>
      <c r="AW32" s="157">
        <f t="shared" si="60"/>
        <v>0.75728905420077208</v>
      </c>
      <c r="AX32" s="157">
        <f t="shared" si="61"/>
        <v>0.52733538616375741</v>
      </c>
      <c r="AY32" s="157">
        <f t="shared" si="62"/>
        <v>0.60476032121983347</v>
      </c>
      <c r="AZ32" s="157">
        <f t="shared" si="63"/>
        <v>0.54429927333323636</v>
      </c>
      <c r="BA32" s="157">
        <f t="shared" si="64"/>
        <v>0.72663491662813884</v>
      </c>
      <c r="BB32" s="157">
        <f t="shared" si="65"/>
        <v>0.63222521852648494</v>
      </c>
      <c r="BC32" s="157">
        <f t="shared" si="65"/>
        <v>0.74801801414607783</v>
      </c>
      <c r="BD32" s="157">
        <f t="shared" si="66"/>
        <v>0.73239864951902589</v>
      </c>
      <c r="BE32" s="157" t="str">
        <f t="shared" ref="BE32:BE40" si="71">IF(AL32="","",(AL32/R32)*10)</f>
        <v/>
      </c>
      <c r="BF32" s="52" t="str">
        <f t="shared" si="67"/>
        <v/>
      </c>
      <c r="BH32" s="105"/>
      <c r="BI32" s="105"/>
    </row>
    <row r="33" spans="1:61" ht="20.100000000000001" customHeight="1">
      <c r="A33" s="121" t="s">
        <v>76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54">
        <v>163431.92999999996</v>
      </c>
      <c r="R33" s="119"/>
      <c r="S33" s="52" t="str">
        <f t="shared" si="68"/>
        <v/>
      </c>
      <c r="U33" s="109" t="s">
        <v>76</v>
      </c>
      <c r="V33" s="19">
        <v>5233.5920000000015</v>
      </c>
      <c r="W33" s="154">
        <v>6774.5830000000024</v>
      </c>
      <c r="X33" s="154">
        <v>6184.9250000000011</v>
      </c>
      <c r="Y33" s="154">
        <v>12346.015000000001</v>
      </c>
      <c r="Z33" s="154">
        <v>9823.5429999999997</v>
      </c>
      <c r="AA33" s="154">
        <v>9567.4180000000015</v>
      </c>
      <c r="AB33" s="154">
        <v>8927.2699999999986</v>
      </c>
      <c r="AC33" s="154">
        <v>11110.941999999997</v>
      </c>
      <c r="AD33" s="154">
        <v>11997.332</v>
      </c>
      <c r="AE33" s="154">
        <v>12224.240000000003</v>
      </c>
      <c r="AF33" s="154">
        <v>10503.531999999996</v>
      </c>
      <c r="AG33" s="154">
        <v>13714.956999999997</v>
      </c>
      <c r="AH33" s="154">
        <v>20165.158999999996</v>
      </c>
      <c r="AI33" s="154">
        <v>18190.89599999999</v>
      </c>
      <c r="AJ33" s="154">
        <v>12209.923999999999</v>
      </c>
      <c r="AK33" s="154">
        <v>12706.673000000006</v>
      </c>
      <c r="AL33" s="119"/>
      <c r="AM33" s="52" t="str">
        <f t="shared" si="69"/>
        <v/>
      </c>
      <c r="AO33" s="125">
        <f t="shared" si="52"/>
        <v>0.49547514696423517</v>
      </c>
      <c r="AP33" s="157">
        <f t="shared" si="53"/>
        <v>0.46184732439637305</v>
      </c>
      <c r="AQ33" s="157">
        <f t="shared" si="54"/>
        <v>0.58455084732547036</v>
      </c>
      <c r="AR33" s="157">
        <f t="shared" si="55"/>
        <v>0.78769456194735565</v>
      </c>
      <c r="AS33" s="157">
        <f t="shared" si="56"/>
        <v>0.4740445861025222</v>
      </c>
      <c r="AT33" s="157">
        <f t="shared" si="57"/>
        <v>0.52641405214864356</v>
      </c>
      <c r="AU33" s="157">
        <f t="shared" si="58"/>
        <v>0.57203930554337168</v>
      </c>
      <c r="AV33" s="157">
        <f t="shared" si="59"/>
        <v>0.53330507840023977</v>
      </c>
      <c r="AW33" s="157">
        <f t="shared" si="60"/>
        <v>0.97449836694611214</v>
      </c>
      <c r="AX33" s="157">
        <f t="shared" si="61"/>
        <v>0.53612416504160132</v>
      </c>
      <c r="AY33" s="157">
        <f t="shared" si="62"/>
        <v>0.50677934421259097</v>
      </c>
      <c r="AZ33" s="157">
        <f t="shared" si="63"/>
        <v>0.50484087413609458</v>
      </c>
      <c r="BA33" s="157">
        <f t="shared" si="64"/>
        <v>0.67726572735313773</v>
      </c>
      <c r="BB33" s="157">
        <f t="shared" si="65"/>
        <v>0.66905395722428995</v>
      </c>
      <c r="BC33" s="157">
        <f t="shared" si="65"/>
        <v>0.7398053760494715</v>
      </c>
      <c r="BD33" s="157">
        <f t="shared" si="66"/>
        <v>0.77749023706689446</v>
      </c>
      <c r="BE33" s="157" t="str">
        <f t="shared" si="71"/>
        <v/>
      </c>
      <c r="BF33" s="52" t="str">
        <f t="shared" si="67"/>
        <v/>
      </c>
      <c r="BH33" s="105"/>
      <c r="BI33" s="105"/>
    </row>
    <row r="34" spans="1:61" ht="20.100000000000001" customHeight="1">
      <c r="A34" s="121" t="s">
        <v>77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54">
        <v>134908.06000000003</v>
      </c>
      <c r="R34" s="119"/>
      <c r="S34" s="52" t="str">
        <f t="shared" si="68"/>
        <v/>
      </c>
      <c r="U34" s="109" t="s">
        <v>77</v>
      </c>
      <c r="V34" s="19">
        <v>8418.2340000000022</v>
      </c>
      <c r="W34" s="154">
        <v>4390.6889999999994</v>
      </c>
      <c r="X34" s="154">
        <v>6848.4070000000011</v>
      </c>
      <c r="Y34" s="154">
        <v>11167.32799999999</v>
      </c>
      <c r="Z34" s="154">
        <v>8872.2850000000017</v>
      </c>
      <c r="AA34" s="154">
        <v>11662.620000000006</v>
      </c>
      <c r="AB34" s="154">
        <v>9423.9899999999961</v>
      </c>
      <c r="AC34" s="154">
        <v>14481.375000000004</v>
      </c>
      <c r="AD34" s="154">
        <v>12803.287</v>
      </c>
      <c r="AE34" s="154">
        <v>13718.046000000006</v>
      </c>
      <c r="AF34" s="154">
        <v>12228.946999999995</v>
      </c>
      <c r="AG34" s="154">
        <v>14526.821999999995</v>
      </c>
      <c r="AH34" s="154">
        <v>14534.652000000002</v>
      </c>
      <c r="AI34" s="154">
        <v>19521.573</v>
      </c>
      <c r="AJ34" s="154">
        <v>13387.991000000004</v>
      </c>
      <c r="AK34" s="154">
        <v>10733.082999999999</v>
      </c>
      <c r="AL34" s="119"/>
      <c r="AM34" s="52" t="str">
        <f t="shared" si="69"/>
        <v/>
      </c>
      <c r="AO34" s="125">
        <f t="shared" si="52"/>
        <v>0.48672862985073784</v>
      </c>
      <c r="AP34" s="157">
        <f t="shared" si="53"/>
        <v>0.49688825876595721</v>
      </c>
      <c r="AQ34" s="157">
        <f t="shared" si="54"/>
        <v>0.56924809937044796</v>
      </c>
      <c r="AR34" s="157">
        <f t="shared" si="55"/>
        <v>0.78543559483657488</v>
      </c>
      <c r="AS34" s="157">
        <f t="shared" si="56"/>
        <v>0.54207508867396426</v>
      </c>
      <c r="AT34" s="157">
        <f t="shared" si="57"/>
        <v>0.51283586940978365</v>
      </c>
      <c r="AU34" s="157">
        <f t="shared" si="58"/>
        <v>0.58706569068968495</v>
      </c>
      <c r="AV34" s="157">
        <f t="shared" si="59"/>
        <v>0.58568978626091728</v>
      </c>
      <c r="AW34" s="157">
        <f t="shared" si="60"/>
        <v>0.80425854872244606</v>
      </c>
      <c r="AX34" s="157">
        <f t="shared" si="61"/>
        <v>0.55167855015599043</v>
      </c>
      <c r="AY34" s="157">
        <f t="shared" si="62"/>
        <v>0.60866792877006426</v>
      </c>
      <c r="AZ34" s="157">
        <f t="shared" si="63"/>
        <v>0.52479645779906703</v>
      </c>
      <c r="BA34" s="157">
        <f t="shared" si="64"/>
        <v>0.64394734152368938</v>
      </c>
      <c r="BB34" s="157">
        <f t="shared" si="65"/>
        <v>0.61377457612250752</v>
      </c>
      <c r="BC34" s="157">
        <f t="shared" si="65"/>
        <v>0.84501687131472492</v>
      </c>
      <c r="BD34" s="157">
        <f t="shared" si="66"/>
        <v>0.79558500804177279</v>
      </c>
      <c r="BE34" s="157" t="str">
        <f t="shared" si="71"/>
        <v/>
      </c>
      <c r="BF34" s="52" t="str">
        <f t="shared" si="67"/>
        <v/>
      </c>
      <c r="BH34" s="105"/>
      <c r="BI34" s="105"/>
    </row>
    <row r="35" spans="1:61" ht="20.100000000000001" customHeight="1">
      <c r="A35" s="121" t="s">
        <v>78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54">
        <v>239148.15000000002</v>
      </c>
      <c r="R35" s="119"/>
      <c r="S35" s="52" t="str">
        <f t="shared" si="68"/>
        <v/>
      </c>
      <c r="U35" s="109" t="s">
        <v>78</v>
      </c>
      <c r="V35" s="19">
        <v>8202.5570000000007</v>
      </c>
      <c r="W35" s="154">
        <v>7142.6719999999987</v>
      </c>
      <c r="X35" s="154">
        <v>8489.8880000000008</v>
      </c>
      <c r="Y35" s="154">
        <v>14058.68400000001</v>
      </c>
      <c r="Z35" s="154">
        <v>13129.382000000001</v>
      </c>
      <c r="AA35" s="154">
        <v>12275.063000000002</v>
      </c>
      <c r="AB35" s="154">
        <v>8407.0900000000038</v>
      </c>
      <c r="AC35" s="154">
        <v>11587.890000000009</v>
      </c>
      <c r="AD35" s="154">
        <v>14215.772000000001</v>
      </c>
      <c r="AE35" s="154">
        <v>14177.262000000006</v>
      </c>
      <c r="AF35" s="154">
        <v>16500.630999999998</v>
      </c>
      <c r="AG35" s="154">
        <v>15555.110999999997</v>
      </c>
      <c r="AH35" s="154">
        <v>16599.758999999998</v>
      </c>
      <c r="AI35" s="154">
        <v>19060.911</v>
      </c>
      <c r="AJ35" s="154">
        <v>13179.037000000008</v>
      </c>
      <c r="AK35" s="154">
        <v>20227.614999999998</v>
      </c>
      <c r="AL35" s="119"/>
      <c r="AM35" s="52" t="str">
        <f t="shared" si="69"/>
        <v/>
      </c>
      <c r="AO35" s="125">
        <f t="shared" si="52"/>
        <v>0.53410624801970208</v>
      </c>
      <c r="AP35" s="157">
        <f t="shared" si="53"/>
        <v>0.48911992034573448</v>
      </c>
      <c r="AQ35" s="157">
        <f t="shared" si="54"/>
        <v>0.65603956133015395</v>
      </c>
      <c r="AR35" s="157">
        <f t="shared" si="55"/>
        <v>0.7829523620224994</v>
      </c>
      <c r="AS35" s="157">
        <f t="shared" si="56"/>
        <v>0.48743234098377025</v>
      </c>
      <c r="AT35" s="157">
        <f t="shared" si="57"/>
        <v>0.51699036414929667</v>
      </c>
      <c r="AU35" s="157">
        <f t="shared" si="58"/>
        <v>0.56911382540516675</v>
      </c>
      <c r="AV35" s="157">
        <f t="shared" si="59"/>
        <v>0.55942287943501878</v>
      </c>
      <c r="AW35" s="157">
        <f t="shared" si="60"/>
        <v>0.8067909093137946</v>
      </c>
      <c r="AX35" s="157">
        <f t="shared" si="61"/>
        <v>0.5090389090704629</v>
      </c>
      <c r="AY35" s="157">
        <f t="shared" si="62"/>
        <v>0.57789179127346701</v>
      </c>
      <c r="AZ35" s="157">
        <f t="shared" si="63"/>
        <v>0.55789707265191923</v>
      </c>
      <c r="BA35" s="157">
        <f t="shared" si="64"/>
        <v>0.70413142812397767</v>
      </c>
      <c r="BB35" s="157">
        <f t="shared" si="65"/>
        <v>0.64862441537691762</v>
      </c>
      <c r="BC35" s="157">
        <f t="shared" si="65"/>
        <v>0.80954384338076502</v>
      </c>
      <c r="BD35" s="157">
        <f t="shared" si="66"/>
        <v>0.84581942197754811</v>
      </c>
      <c r="BE35" s="157" t="str">
        <f t="shared" si="71"/>
        <v/>
      </c>
      <c r="BF35" s="52" t="str">
        <f t="shared" si="67"/>
        <v/>
      </c>
      <c r="BH35" s="105"/>
      <c r="BI35" s="105"/>
    </row>
    <row r="36" spans="1:61" ht="20.100000000000001" customHeight="1">
      <c r="A36" s="121" t="s">
        <v>79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54">
        <v>143043.29</v>
      </c>
      <c r="R36" s="119"/>
      <c r="S36" s="52" t="str">
        <f t="shared" si="68"/>
        <v/>
      </c>
      <c r="U36" s="109" t="s">
        <v>79</v>
      </c>
      <c r="V36" s="19">
        <v>7606.0559999999978</v>
      </c>
      <c r="W36" s="154">
        <v>8313.0869999999995</v>
      </c>
      <c r="X36" s="154">
        <v>6909.0559999999987</v>
      </c>
      <c r="Y36" s="154">
        <v>9139.0069999999996</v>
      </c>
      <c r="Z36" s="154">
        <v>8531.6860000000033</v>
      </c>
      <c r="AA36" s="154">
        <v>10841.422999999999</v>
      </c>
      <c r="AB36" s="154">
        <v>9653.1510000000035</v>
      </c>
      <c r="AC36" s="154">
        <v>9956.3179999999975</v>
      </c>
      <c r="AD36" s="154">
        <v>13765.152</v>
      </c>
      <c r="AE36" s="154">
        <v>14750.275999999996</v>
      </c>
      <c r="AF36" s="154">
        <v>15789.42300000001</v>
      </c>
      <c r="AG36" s="154">
        <v>12744.038000000008</v>
      </c>
      <c r="AH36" s="154">
        <v>16420.567999999999</v>
      </c>
      <c r="AI36" s="154">
        <v>16962.044999999998</v>
      </c>
      <c r="AJ36" s="154">
        <v>12223.618</v>
      </c>
      <c r="AK36" s="154">
        <v>11814.141999999998</v>
      </c>
      <c r="AL36" s="119"/>
      <c r="AM36" s="52" t="str">
        <f t="shared" si="69"/>
        <v/>
      </c>
      <c r="AO36" s="125">
        <f t="shared" si="52"/>
        <v>0.44176385961468218</v>
      </c>
      <c r="AP36" s="157">
        <f t="shared" si="53"/>
        <v>0.42017785877420555</v>
      </c>
      <c r="AQ36" s="157">
        <f t="shared" si="54"/>
        <v>0.63948363387771534</v>
      </c>
      <c r="AR36" s="157">
        <f t="shared" si="55"/>
        <v>0.71120273013234991</v>
      </c>
      <c r="AS36" s="157">
        <f t="shared" si="56"/>
        <v>0.43360371542738207</v>
      </c>
      <c r="AT36" s="157">
        <f t="shared" si="57"/>
        <v>0.45907066820991294</v>
      </c>
      <c r="AU36" s="157">
        <f t="shared" si="58"/>
        <v>0.59928518991605073</v>
      </c>
      <c r="AV36" s="157">
        <f t="shared" si="59"/>
        <v>0.5807675710119673</v>
      </c>
      <c r="AW36" s="157">
        <f t="shared" si="60"/>
        <v>0.76451061502797446</v>
      </c>
      <c r="AX36" s="157">
        <f t="shared" si="61"/>
        <v>0.49793317713264845</v>
      </c>
      <c r="AY36" s="157">
        <f t="shared" si="62"/>
        <v>0.55159727832865624</v>
      </c>
      <c r="AZ36" s="157">
        <f t="shared" si="63"/>
        <v>0.58152630944673145</v>
      </c>
      <c r="BA36" s="157">
        <f t="shared" si="64"/>
        <v>0.67737319307050581</v>
      </c>
      <c r="BB36" s="157">
        <f t="shared" si="65"/>
        <v>0.67507493980577815</v>
      </c>
      <c r="BC36" s="157">
        <f t="shared" si="65"/>
        <v>0.76123989577214002</v>
      </c>
      <c r="BD36" s="157">
        <f t="shared" si="66"/>
        <v>0.8259137496068496</v>
      </c>
      <c r="BE36" s="157" t="str">
        <f t="shared" si="71"/>
        <v/>
      </c>
      <c r="BF36" s="52" t="str">
        <f t="shared" si="67"/>
        <v/>
      </c>
      <c r="BH36" s="105"/>
      <c r="BI36" s="105"/>
    </row>
    <row r="37" spans="1:61" ht="20.100000000000001" customHeight="1">
      <c r="A37" s="121" t="s">
        <v>80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54">
        <v>155627.66999999998</v>
      </c>
      <c r="R37" s="119"/>
      <c r="S37" s="52" t="str">
        <f t="shared" si="68"/>
        <v/>
      </c>
      <c r="U37" s="109" t="s">
        <v>80</v>
      </c>
      <c r="V37" s="19">
        <v>8950.255000000001</v>
      </c>
      <c r="W37" s="154">
        <v>8091.360999999999</v>
      </c>
      <c r="X37" s="154">
        <v>7317.6259999999966</v>
      </c>
      <c r="Y37" s="154">
        <v>9009.7860000000001</v>
      </c>
      <c r="Z37" s="154">
        <v>11821.654999999999</v>
      </c>
      <c r="AA37" s="154">
        <v>8422.7539999999954</v>
      </c>
      <c r="AB37" s="154">
        <v>8932.4599999999973</v>
      </c>
      <c r="AC37" s="154">
        <v>10856.737000000006</v>
      </c>
      <c r="AD37" s="154">
        <v>13503.767</v>
      </c>
      <c r="AE37" s="154">
        <v>13395.533000000005</v>
      </c>
      <c r="AF37" s="154">
        <v>12829.427999999996</v>
      </c>
      <c r="AG37" s="154">
        <v>12358.695999999998</v>
      </c>
      <c r="AH37" s="154">
        <v>19295.445999999996</v>
      </c>
      <c r="AI37" s="154">
        <v>12913.838000000005</v>
      </c>
      <c r="AJ37" s="154">
        <v>13223.329000000003</v>
      </c>
      <c r="AK37" s="154">
        <v>12928.755999999994</v>
      </c>
      <c r="AL37" s="119"/>
      <c r="AM37" s="52" t="str">
        <f t="shared" si="69"/>
        <v/>
      </c>
      <c r="AO37" s="125">
        <f t="shared" si="52"/>
        <v>0.48486363856011194</v>
      </c>
      <c r="AP37" s="157">
        <f t="shared" si="53"/>
        <v>0.56136104589017211</v>
      </c>
      <c r="AQ37" s="157">
        <f t="shared" si="54"/>
        <v>0.91494056270845225</v>
      </c>
      <c r="AR37" s="157">
        <f t="shared" si="55"/>
        <v>0.73397337983951261</v>
      </c>
      <c r="AS37" s="157">
        <f t="shared" si="56"/>
        <v>0.54686443981211563</v>
      </c>
      <c r="AT37" s="157">
        <f t="shared" si="57"/>
        <v>0.55361740351046873</v>
      </c>
      <c r="AU37" s="157">
        <f t="shared" si="58"/>
        <v>0.59768837923984341</v>
      </c>
      <c r="AV37" s="157">
        <f t="shared" si="59"/>
        <v>0.78949101429546453</v>
      </c>
      <c r="AW37" s="157">
        <f t="shared" si="60"/>
        <v>0.85577312393822647</v>
      </c>
      <c r="AX37" s="157">
        <f t="shared" si="61"/>
        <v>0.5392227587309858</v>
      </c>
      <c r="AY37" s="157">
        <f t="shared" si="62"/>
        <v>0.66185996306935324</v>
      </c>
      <c r="AZ37" s="157">
        <f t="shared" si="63"/>
        <v>0.66577682346880351</v>
      </c>
      <c r="BA37" s="157">
        <f t="shared" si="64"/>
        <v>0.70495682983619656</v>
      </c>
      <c r="BB37" s="157">
        <f t="shared" si="65"/>
        <v>0.7556807848224345</v>
      </c>
      <c r="BC37" s="157">
        <f t="shared" si="65"/>
        <v>0.82491778632085466</v>
      </c>
      <c r="BD37" s="157">
        <f t="shared" si="66"/>
        <v>0.83074918489751814</v>
      </c>
      <c r="BE37" s="157" t="str">
        <f t="shared" si="71"/>
        <v/>
      </c>
      <c r="BF37" s="52" t="str">
        <f t="shared" si="67"/>
        <v/>
      </c>
      <c r="BH37" s="105"/>
      <c r="BI37" s="105"/>
    </row>
    <row r="38" spans="1:61" ht="20.100000000000001" customHeight="1">
      <c r="A38" s="121" t="s">
        <v>81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54">
        <v>143879.23000000013</v>
      </c>
      <c r="R38" s="119"/>
      <c r="S38" s="52" t="str">
        <f t="shared" si="68"/>
        <v/>
      </c>
      <c r="U38" s="109" t="s">
        <v>81</v>
      </c>
      <c r="V38" s="19">
        <v>8836.2159999999967</v>
      </c>
      <c r="W38" s="154">
        <v>6184.2449999999999</v>
      </c>
      <c r="X38" s="154">
        <v>6843.8590000000013</v>
      </c>
      <c r="Y38" s="154">
        <v>12325.401000000003</v>
      </c>
      <c r="Z38" s="154">
        <v>11790.632999999998</v>
      </c>
      <c r="AA38" s="154">
        <v>8857.4580000000024</v>
      </c>
      <c r="AB38" s="154">
        <v>10603.755000000001</v>
      </c>
      <c r="AC38" s="154">
        <v>13090.348000000009</v>
      </c>
      <c r="AD38" s="154">
        <v>16694.899000000001</v>
      </c>
      <c r="AE38" s="154">
        <v>17343.396999999994</v>
      </c>
      <c r="AF38" s="154">
        <v>14141.986999999999</v>
      </c>
      <c r="AG38" s="154">
        <v>13795.060000000012</v>
      </c>
      <c r="AH38" s="154">
        <v>17489.275999999998</v>
      </c>
      <c r="AI38" s="154">
        <v>12546.419000000004</v>
      </c>
      <c r="AJ38" s="154">
        <v>11867.11</v>
      </c>
      <c r="AK38" s="154">
        <v>14554.025000000011</v>
      </c>
      <c r="AL38" s="119"/>
      <c r="AM38" s="52" t="str">
        <f t="shared" si="69"/>
        <v/>
      </c>
      <c r="AO38" s="125">
        <f t="shared" si="52"/>
        <v>0.50547976786025839</v>
      </c>
      <c r="AP38" s="157">
        <f t="shared" si="53"/>
        <v>0.61364183688748253</v>
      </c>
      <c r="AQ38" s="157">
        <f t="shared" si="54"/>
        <v>0.99143989040046498</v>
      </c>
      <c r="AR38" s="157">
        <f t="shared" si="55"/>
        <v>0.79860824444016809</v>
      </c>
      <c r="AS38" s="157">
        <f t="shared" si="56"/>
        <v>0.61462071336796531</v>
      </c>
      <c r="AT38" s="157">
        <f t="shared" si="57"/>
        <v>0.7179397354111039</v>
      </c>
      <c r="AU38" s="157">
        <f t="shared" si="58"/>
        <v>0.76149967195295487</v>
      </c>
      <c r="AV38" s="157">
        <f t="shared" si="59"/>
        <v>0.82067211196453671</v>
      </c>
      <c r="AW38" s="157">
        <f t="shared" si="60"/>
        <v>0.76712936250314256</v>
      </c>
      <c r="AX38" s="157">
        <f t="shared" si="61"/>
        <v>0.61919728263479246</v>
      </c>
      <c r="AY38" s="157">
        <f t="shared" si="62"/>
        <v>0.63990474451207224</v>
      </c>
      <c r="AZ38" s="157">
        <f t="shared" si="63"/>
        <v>0.62152586797883858</v>
      </c>
      <c r="BA38" s="157">
        <f t="shared" si="64"/>
        <v>0.67466486882317089</v>
      </c>
      <c r="BB38" s="157">
        <f t="shared" si="65"/>
        <v>0.7442507864616138</v>
      </c>
      <c r="BC38" s="157">
        <f t="shared" si="65"/>
        <v>0.81455443660701554</v>
      </c>
      <c r="BD38" s="157">
        <f t="shared" si="66"/>
        <v>1.0115445432950954</v>
      </c>
      <c r="BE38" s="157" t="str">
        <f t="shared" si="71"/>
        <v/>
      </c>
      <c r="BF38" s="52" t="str">
        <f t="shared" si="67"/>
        <v/>
      </c>
      <c r="BH38" s="105"/>
      <c r="BI38" s="105"/>
    </row>
    <row r="39" spans="1:61" ht="20.100000000000001" customHeight="1">
      <c r="A39" s="121" t="s">
        <v>82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54">
        <v>186537.60999999969</v>
      </c>
      <c r="R39" s="119"/>
      <c r="S39" s="52" t="str">
        <f t="shared" si="68"/>
        <v/>
      </c>
      <c r="U39" s="109" t="s">
        <v>82</v>
      </c>
      <c r="V39" s="19">
        <v>8561.616</v>
      </c>
      <c r="W39" s="154">
        <v>7679.9049999999988</v>
      </c>
      <c r="X39" s="154">
        <v>10402.912</v>
      </c>
      <c r="Y39" s="154">
        <v>7707.6290000000035</v>
      </c>
      <c r="Z39" s="154">
        <v>12654.747000000003</v>
      </c>
      <c r="AA39" s="154">
        <v>9979.3469999999979</v>
      </c>
      <c r="AB39" s="154">
        <v>10712.686999999996</v>
      </c>
      <c r="AC39" s="154">
        <v>11080.005999999999</v>
      </c>
      <c r="AD39" s="154">
        <v>17646.002</v>
      </c>
      <c r="AE39" s="154">
        <v>15712.195</v>
      </c>
      <c r="AF39" s="154">
        <v>14615.516000000009</v>
      </c>
      <c r="AG39" s="154">
        <v>15584.514000000003</v>
      </c>
      <c r="AH39" s="154">
        <v>20862.162</v>
      </c>
      <c r="AI39" s="154">
        <v>15077.397000000003</v>
      </c>
      <c r="AJ39" s="154">
        <v>15289.810999999994</v>
      </c>
      <c r="AK39" s="154">
        <v>16281.773999999996</v>
      </c>
      <c r="AL39" s="119"/>
      <c r="AM39" s="52" t="str">
        <f t="shared" si="69"/>
        <v/>
      </c>
      <c r="AO39" s="125">
        <f t="shared" ref="AO39:AP45" si="72">(V39/B39)*10</f>
        <v>0.59655396247491954</v>
      </c>
      <c r="AP39" s="157">
        <f t="shared" si="72"/>
        <v>0.7101543245465749</v>
      </c>
      <c r="AQ39" s="157">
        <f t="shared" ref="AQ39:BC41" si="73">IF(X39="","",(X39/D39)*10)</f>
        <v>0.82659295097689434</v>
      </c>
      <c r="AR39" s="157">
        <f t="shared" si="73"/>
        <v>0.75542927217629385</v>
      </c>
      <c r="AS39" s="157">
        <f t="shared" si="73"/>
        <v>0.66232957299169615</v>
      </c>
      <c r="AT39" s="157">
        <f t="shared" si="73"/>
        <v>0.69529221532504837</v>
      </c>
      <c r="AU39" s="157">
        <f t="shared" si="73"/>
        <v>0.70882922115899427</v>
      </c>
      <c r="AV39" s="157">
        <f t="shared" si="73"/>
        <v>0.81643127472411259</v>
      </c>
      <c r="AW39" s="157">
        <f t="shared" si="73"/>
        <v>0.6555002561116402</v>
      </c>
      <c r="AX39" s="157">
        <f t="shared" si="73"/>
        <v>0.68927659143619535</v>
      </c>
      <c r="AY39" s="157">
        <f t="shared" si="73"/>
        <v>0.64689754420867462</v>
      </c>
      <c r="AZ39" s="157">
        <f t="shared" si="73"/>
        <v>0.72799787288130147</v>
      </c>
      <c r="BA39" s="157">
        <f t="shared" si="73"/>
        <v>0.75472082130583984</v>
      </c>
      <c r="BB39" s="157">
        <f t="shared" si="73"/>
        <v>0.81465531564401306</v>
      </c>
      <c r="BC39" s="157">
        <f t="shared" si="73"/>
        <v>0.81677174163475663</v>
      </c>
      <c r="BD39" s="157">
        <f t="shared" ref="BD39:BD41" si="74">IF(AK39="","",(AK39/Q39)*10)</f>
        <v>0.87284135354795334</v>
      </c>
      <c r="BE39" s="157" t="str">
        <f t="shared" si="71"/>
        <v/>
      </c>
      <c r="BF39" s="52" t="str">
        <f t="shared" si="67"/>
        <v/>
      </c>
      <c r="BH39" s="105"/>
      <c r="BI39" s="105"/>
    </row>
    <row r="40" spans="1:61" ht="20.100000000000001" customHeight="1" thickBot="1">
      <c r="A40" s="121" t="s">
        <v>83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54">
        <v>156998.73999999985</v>
      </c>
      <c r="R40" s="119"/>
      <c r="S40" s="52" t="str">
        <f t="shared" si="68"/>
        <v/>
      </c>
      <c r="U40" s="110" t="s">
        <v>83</v>
      </c>
      <c r="V40" s="19">
        <v>8577.6339999999964</v>
      </c>
      <c r="W40" s="154">
        <v>10729.738000000001</v>
      </c>
      <c r="X40" s="154">
        <v>8400.3320000000022</v>
      </c>
      <c r="Y40" s="154">
        <v>14080.129999999997</v>
      </c>
      <c r="Z40" s="154">
        <v>13582.820000000003</v>
      </c>
      <c r="AA40" s="154">
        <v>9345.7980000000007</v>
      </c>
      <c r="AB40" s="154">
        <v>11478.792000000003</v>
      </c>
      <c r="AC40" s="154">
        <v>14722.865999999998</v>
      </c>
      <c r="AD40" s="154">
        <v>13500.736999999999</v>
      </c>
      <c r="AE40" s="154">
        <v>16104.085999999999</v>
      </c>
      <c r="AF40" s="154">
        <v>14131.660999999996</v>
      </c>
      <c r="AG40" s="154">
        <v>17317.553000000004</v>
      </c>
      <c r="AH40" s="154">
        <v>19544.043999999998</v>
      </c>
      <c r="AI40" s="154">
        <v>13271.178999999998</v>
      </c>
      <c r="AJ40" s="154">
        <v>13490.310000000005</v>
      </c>
      <c r="AK40" s="154">
        <v>13671.821999999998</v>
      </c>
      <c r="AL40" s="119"/>
      <c r="AM40" s="52" t="str">
        <f t="shared" si="69"/>
        <v/>
      </c>
      <c r="AO40" s="125">
        <f t="shared" si="72"/>
        <v>0.56128924309160388</v>
      </c>
      <c r="AP40" s="157">
        <f t="shared" si="72"/>
        <v>0.49567972006947647</v>
      </c>
      <c r="AQ40" s="157">
        <f t="shared" si="73"/>
        <v>0.9790091257525988</v>
      </c>
      <c r="AR40" s="157">
        <f t="shared" si="73"/>
        <v>0.61228139027468687</v>
      </c>
      <c r="AS40" s="157">
        <f t="shared" si="73"/>
        <v>0.5822210241113337</v>
      </c>
      <c r="AT40" s="157">
        <f t="shared" si="73"/>
        <v>0.62664828118918259</v>
      </c>
      <c r="AU40" s="157">
        <f t="shared" si="73"/>
        <v>0.67665809142176681</v>
      </c>
      <c r="AV40" s="157">
        <f t="shared" si="73"/>
        <v>0.91161704676855315</v>
      </c>
      <c r="AW40" s="157">
        <f t="shared" si="73"/>
        <v>0.66978639445387611</v>
      </c>
      <c r="AX40" s="157">
        <f t="shared" si="73"/>
        <v>0.69632467581771174</v>
      </c>
      <c r="AY40" s="157">
        <f t="shared" si="73"/>
        <v>0.56670328216974419</v>
      </c>
      <c r="AZ40" s="157">
        <f t="shared" si="73"/>
        <v>0.70671261274209851</v>
      </c>
      <c r="BA40" s="157">
        <f t="shared" si="73"/>
        <v>0.65801204114882317</v>
      </c>
      <c r="BB40" s="157">
        <f t="shared" si="73"/>
        <v>0.69196706988199619</v>
      </c>
      <c r="BC40" s="157">
        <f t="shared" si="73"/>
        <v>0.75805127197125244</v>
      </c>
      <c r="BD40" s="157">
        <f t="shared" si="74"/>
        <v>0.87082367667409388</v>
      </c>
      <c r="BE40" s="157" t="str">
        <f t="shared" si="71"/>
        <v/>
      </c>
      <c r="BF40" s="52" t="str">
        <f t="shared" si="67"/>
        <v/>
      </c>
      <c r="BH40" s="105"/>
      <c r="BI40" s="105"/>
    </row>
    <row r="41" spans="1:61" ht="20.100000000000001" customHeight="1" thickBot="1">
      <c r="A41" s="35" t="str">
        <f>A19</f>
        <v>jan-mar</v>
      </c>
      <c r="B41" s="167">
        <f>SUM(B29:B31)</f>
        <v>383486.16999999993</v>
      </c>
      <c r="C41" s="168">
        <f t="shared" ref="C41:R41" si="75">SUM(C29:C31)</f>
        <v>359736.73</v>
      </c>
      <c r="D41" s="168">
        <f t="shared" si="75"/>
        <v>337710.40999999992</v>
      </c>
      <c r="E41" s="168">
        <f t="shared" si="75"/>
        <v>269354.83</v>
      </c>
      <c r="F41" s="168">
        <f t="shared" si="75"/>
        <v>518885.16000000003</v>
      </c>
      <c r="G41" s="168">
        <f t="shared" si="75"/>
        <v>534367.81999999983</v>
      </c>
      <c r="H41" s="168">
        <f t="shared" si="75"/>
        <v>446495.15</v>
      </c>
      <c r="I41" s="168">
        <f t="shared" si="75"/>
        <v>530104.43999999994</v>
      </c>
      <c r="J41" s="168">
        <f t="shared" si="75"/>
        <v>340089.82</v>
      </c>
      <c r="K41" s="168">
        <f t="shared" si="75"/>
        <v>649570.5</v>
      </c>
      <c r="L41" s="168">
        <f t="shared" si="75"/>
        <v>640253.84</v>
      </c>
      <c r="M41" s="168">
        <f t="shared" si="75"/>
        <v>817451.96000000066</v>
      </c>
      <c r="N41" s="168">
        <f t="shared" si="75"/>
        <v>652011.13999999966</v>
      </c>
      <c r="O41" s="168">
        <f t="shared" si="75"/>
        <v>772926.80999999994</v>
      </c>
      <c r="P41" s="168">
        <f t="shared" si="75"/>
        <v>460298.74</v>
      </c>
      <c r="Q41" s="168">
        <f t="shared" si="75"/>
        <v>483453.9499999996</v>
      </c>
      <c r="R41" s="169">
        <f t="shared" si="75"/>
        <v>499133.96</v>
      </c>
      <c r="S41" s="61">
        <f t="shared" si="68"/>
        <v>3.2433306212516062E-2</v>
      </c>
      <c r="U41" s="109"/>
      <c r="V41" s="167">
        <f>SUM(V29:V31)</f>
        <v>17209.863000000001</v>
      </c>
      <c r="W41" s="168">
        <f t="shared" ref="W41:AL41" si="76">SUM(W29:W31)</f>
        <v>15796.161</v>
      </c>
      <c r="X41" s="168">
        <f t="shared" si="76"/>
        <v>16995.894999999997</v>
      </c>
      <c r="Y41" s="168">
        <f t="shared" si="76"/>
        <v>22740.453000000001</v>
      </c>
      <c r="Z41" s="168">
        <f t="shared" si="76"/>
        <v>26284.577999999994</v>
      </c>
      <c r="AA41" s="168">
        <f t="shared" si="76"/>
        <v>26114.18</v>
      </c>
      <c r="AB41" s="168">
        <f t="shared" si="76"/>
        <v>24267.392</v>
      </c>
      <c r="AC41" s="168">
        <f t="shared" si="76"/>
        <v>28921.351000000002</v>
      </c>
      <c r="AD41" s="168">
        <f t="shared" si="76"/>
        <v>27891.383000000002</v>
      </c>
      <c r="AE41" s="168">
        <f t="shared" si="76"/>
        <v>37417.438999999998</v>
      </c>
      <c r="AF41" s="168">
        <f t="shared" si="76"/>
        <v>39515.076000000001</v>
      </c>
      <c r="AG41" s="168">
        <f t="shared" si="76"/>
        <v>41893.952999999994</v>
      </c>
      <c r="AH41" s="168">
        <f t="shared" si="76"/>
        <v>42491.516000000003</v>
      </c>
      <c r="AI41" s="168">
        <f t="shared" si="76"/>
        <v>50518.161000000007</v>
      </c>
      <c r="AJ41" s="168">
        <f t="shared" si="76"/>
        <v>33193.362000000008</v>
      </c>
      <c r="AK41" s="168">
        <f t="shared" si="76"/>
        <v>34752.26400000001</v>
      </c>
      <c r="AL41" s="169">
        <f t="shared" si="76"/>
        <v>40696.5</v>
      </c>
      <c r="AM41" s="61">
        <f t="shared" si="69"/>
        <v>0.17104600724718216</v>
      </c>
      <c r="AO41" s="172">
        <f t="shared" si="72"/>
        <v>0.44877401967325198</v>
      </c>
      <c r="AP41" s="173">
        <f t="shared" si="72"/>
        <v>0.43910336873301764</v>
      </c>
      <c r="AQ41" s="173">
        <f t="shared" si="73"/>
        <v>0.50326831796508742</v>
      </c>
      <c r="AR41" s="173">
        <f t="shared" si="73"/>
        <v>0.84425636622146327</v>
      </c>
      <c r="AS41" s="173">
        <f t="shared" si="73"/>
        <v>0.50655867668290977</v>
      </c>
      <c r="AT41" s="173">
        <f t="shared" si="73"/>
        <v>0.48869297556129054</v>
      </c>
      <c r="AU41" s="173">
        <f t="shared" si="73"/>
        <v>0.54350852411274786</v>
      </c>
      <c r="AV41" s="173">
        <f t="shared" si="73"/>
        <v>0.54557835810618771</v>
      </c>
      <c r="AW41" s="173">
        <f t="shared" si="73"/>
        <v>0.8201181382024314</v>
      </c>
      <c r="AX41" s="173">
        <f t="shared" si="73"/>
        <v>0.57603353292675696</v>
      </c>
      <c r="AY41" s="173">
        <f t="shared" si="73"/>
        <v>0.61717827416700854</v>
      </c>
      <c r="AZ41" s="173">
        <f t="shared" si="73"/>
        <v>0.51249437336965908</v>
      </c>
      <c r="BA41" s="173">
        <f t="shared" si="73"/>
        <v>0.65169923323702761</v>
      </c>
      <c r="BB41" s="173">
        <f t="shared" si="73"/>
        <v>0.65359566192302232</v>
      </c>
      <c r="BC41" s="173">
        <f t="shared" si="73"/>
        <v>0.72112650145425139</v>
      </c>
      <c r="BD41" s="173">
        <f t="shared" si="74"/>
        <v>0.71883297261300771</v>
      </c>
      <c r="BE41" s="173">
        <f>IF(AL41="","",(AL41/R41)*10)</f>
        <v>0.81534223798356642</v>
      </c>
      <c r="BF41" s="61">
        <f t="shared" si="67"/>
        <v>0.13425826172071773</v>
      </c>
      <c r="BH41" s="105"/>
      <c r="BI41" s="105"/>
    </row>
    <row r="42" spans="1:61" ht="20.100000000000001" customHeight="1">
      <c r="A42" s="121" t="s">
        <v>84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Q42" si="77">SUM(E29:E31)</f>
        <v>269354.83</v>
      </c>
      <c r="F42" s="154">
        <f t="shared" si="77"/>
        <v>518885.16000000003</v>
      </c>
      <c r="G42" s="154">
        <f t="shared" si="77"/>
        <v>534367.81999999983</v>
      </c>
      <c r="H42" s="154">
        <f t="shared" si="77"/>
        <v>446495.15</v>
      </c>
      <c r="I42" s="154">
        <f t="shared" si="77"/>
        <v>530104.43999999994</v>
      </c>
      <c r="J42" s="154">
        <f t="shared" si="77"/>
        <v>340089.82</v>
      </c>
      <c r="K42" s="154">
        <f t="shared" si="77"/>
        <v>649570.5</v>
      </c>
      <c r="L42" s="154">
        <f t="shared" si="77"/>
        <v>640253.84</v>
      </c>
      <c r="M42" s="154">
        <f t="shared" si="77"/>
        <v>817451.96000000066</v>
      </c>
      <c r="N42" s="154">
        <f t="shared" si="77"/>
        <v>652011.13999999966</v>
      </c>
      <c r="O42" s="154">
        <f t="shared" ref="O42:P42" si="78">SUM(O29:O31)</f>
        <v>772926.80999999994</v>
      </c>
      <c r="P42" s="154">
        <f t="shared" si="78"/>
        <v>460298.74</v>
      </c>
      <c r="Q42" s="154">
        <f t="shared" si="77"/>
        <v>483453.9499999996</v>
      </c>
      <c r="R42" s="119">
        <f>IF(R31="","",SUM(R29:R31))</f>
        <v>499133.96</v>
      </c>
      <c r="S42" s="61">
        <f t="shared" si="68"/>
        <v>3.2433306212516062E-2</v>
      </c>
      <c r="U42" s="108" t="s">
        <v>84</v>
      </c>
      <c r="V42" s="19">
        <f>SUM(V29:V31)</f>
        <v>17209.863000000001</v>
      </c>
      <c r="W42" s="154">
        <f>SUM(W29:W31)</f>
        <v>15796.161</v>
      </c>
      <c r="X42" s="154">
        <f>SUM(X29:X31)</f>
        <v>16995.894999999997</v>
      </c>
      <c r="Y42" s="154">
        <f t="shared" ref="Y42:AK42" si="79">SUM(Y29:Y31)</f>
        <v>22740.453000000001</v>
      </c>
      <c r="Z42" s="154">
        <f t="shared" si="79"/>
        <v>26284.577999999994</v>
      </c>
      <c r="AA42" s="154">
        <f t="shared" si="79"/>
        <v>26114.18</v>
      </c>
      <c r="AB42" s="154">
        <f t="shared" si="79"/>
        <v>24267.392</v>
      </c>
      <c r="AC42" s="154">
        <f t="shared" si="79"/>
        <v>28921.351000000002</v>
      </c>
      <c r="AD42" s="154">
        <f t="shared" si="79"/>
        <v>27891.383000000002</v>
      </c>
      <c r="AE42" s="154">
        <f t="shared" si="79"/>
        <v>37417.438999999998</v>
      </c>
      <c r="AF42" s="154">
        <f t="shared" si="79"/>
        <v>39515.076000000001</v>
      </c>
      <c r="AG42" s="154">
        <f t="shared" si="79"/>
        <v>41893.952999999994</v>
      </c>
      <c r="AH42" s="154">
        <f t="shared" si="79"/>
        <v>42491.516000000003</v>
      </c>
      <c r="AI42" s="154">
        <f t="shared" ref="AI42:AJ42" si="80">SUM(AI29:AI31)</f>
        <v>50518.161000000007</v>
      </c>
      <c r="AJ42" s="154">
        <f t="shared" si="80"/>
        <v>33193.362000000008</v>
      </c>
      <c r="AK42" s="154">
        <f t="shared" si="79"/>
        <v>34752.26400000001</v>
      </c>
      <c r="AL42" s="119">
        <f>IF(AL31="","",SUM(AL29:AL31))</f>
        <v>40696.5</v>
      </c>
      <c r="AM42" s="61">
        <f t="shared" si="69"/>
        <v>0.17104600724718216</v>
      </c>
      <c r="AO42" s="124">
        <f t="shared" si="72"/>
        <v>0.44877401967325198</v>
      </c>
      <c r="AP42" s="156">
        <f t="shared" si="72"/>
        <v>0.43910336873301764</v>
      </c>
      <c r="AQ42" s="156">
        <f t="shared" ref="AQ42:BC44" si="81">(X42/D42)*10</f>
        <v>0.50326831796508742</v>
      </c>
      <c r="AR42" s="156">
        <f t="shared" si="81"/>
        <v>0.84425636622146327</v>
      </c>
      <c r="AS42" s="156">
        <f t="shared" si="81"/>
        <v>0.50655867668290977</v>
      </c>
      <c r="AT42" s="156">
        <f t="shared" si="81"/>
        <v>0.48869297556129054</v>
      </c>
      <c r="AU42" s="156">
        <f t="shared" si="81"/>
        <v>0.54350852411274786</v>
      </c>
      <c r="AV42" s="156">
        <f t="shared" si="81"/>
        <v>0.54557835810618771</v>
      </c>
      <c r="AW42" s="156">
        <f t="shared" si="81"/>
        <v>0.8201181382024314</v>
      </c>
      <c r="AX42" s="156">
        <f t="shared" si="81"/>
        <v>0.57603353292675696</v>
      </c>
      <c r="AY42" s="156">
        <f t="shared" si="81"/>
        <v>0.61717827416700854</v>
      </c>
      <c r="AZ42" s="156">
        <f t="shared" si="81"/>
        <v>0.51249437336965908</v>
      </c>
      <c r="BA42" s="156">
        <f t="shared" si="81"/>
        <v>0.65169923323702761</v>
      </c>
      <c r="BB42" s="156">
        <f t="shared" si="81"/>
        <v>0.65359566192302232</v>
      </c>
      <c r="BC42" s="156">
        <f t="shared" si="81"/>
        <v>0.72112650145425139</v>
      </c>
      <c r="BD42" s="156">
        <f t="shared" si="66"/>
        <v>0.71883297261300771</v>
      </c>
      <c r="BE42" s="156">
        <f t="shared" si="66"/>
        <v>0.81534223798356642</v>
      </c>
      <c r="BF42" s="61">
        <f t="shared" si="67"/>
        <v>0.13425826172071773</v>
      </c>
      <c r="BH42" s="105"/>
      <c r="BI42" s="105"/>
    </row>
    <row r="43" spans="1:61" ht="20.100000000000001" customHeight="1">
      <c r="A43" s="121" t="s">
        <v>85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Q43" si="82">SUM(E32:E34)</f>
        <v>409796.7099999999</v>
      </c>
      <c r="F43" s="154">
        <f t="shared" si="82"/>
        <v>510240.19999999995</v>
      </c>
      <c r="G43" s="154">
        <f t="shared" si="82"/>
        <v>581930.29000000015</v>
      </c>
      <c r="H43" s="154">
        <f t="shared" si="82"/>
        <v>437395.03</v>
      </c>
      <c r="I43" s="154">
        <f t="shared" si="82"/>
        <v>651460.00999999989</v>
      </c>
      <c r="J43" s="154">
        <f t="shared" si="82"/>
        <v>432659.41000000003</v>
      </c>
      <c r="K43" s="154">
        <f t="shared" si="82"/>
        <v>721335.31</v>
      </c>
      <c r="L43" s="154">
        <f t="shared" si="82"/>
        <v>641165.57999999984</v>
      </c>
      <c r="M43" s="154">
        <f t="shared" si="82"/>
        <v>786805.54999999993</v>
      </c>
      <c r="N43" s="154">
        <f t="shared" si="82"/>
        <v>732307.73</v>
      </c>
      <c r="O43" s="154">
        <f t="shared" ref="O43:P43" si="83">SUM(O32:O34)</f>
        <v>856045.70000000054</v>
      </c>
      <c r="P43" s="154">
        <f t="shared" si="83"/>
        <v>486348.98000000051</v>
      </c>
      <c r="Q43" s="154">
        <f t="shared" si="82"/>
        <v>460975.37999999989</v>
      </c>
      <c r="R43" s="119" t="str">
        <f>IF(R34="","",SUM(R32:R34))</f>
        <v/>
      </c>
      <c r="S43" s="52" t="str">
        <f t="shared" si="68"/>
        <v/>
      </c>
      <c r="U43" s="109" t="s">
        <v>85</v>
      </c>
      <c r="V43" s="19">
        <f>SUM(V32:V34)</f>
        <v>20649.732000000004</v>
      </c>
      <c r="W43" s="154">
        <f>SUM(W32:W34)</f>
        <v>16807.051000000003</v>
      </c>
      <c r="X43" s="154">
        <f>SUM(X32:X34)</f>
        <v>19988.995000000003</v>
      </c>
      <c r="Y43" s="154">
        <f t="shared" ref="Y43:AK43" si="84">SUM(Y32:Y34)</f>
        <v>32307.84499999999</v>
      </c>
      <c r="Z43" s="154">
        <f t="shared" si="84"/>
        <v>26348.47</v>
      </c>
      <c r="AA43" s="154">
        <f t="shared" si="84"/>
        <v>29735.684000000008</v>
      </c>
      <c r="AB43" s="154">
        <f t="shared" si="84"/>
        <v>25013.658999999996</v>
      </c>
      <c r="AC43" s="154">
        <f t="shared" si="84"/>
        <v>35963.210000000006</v>
      </c>
      <c r="AD43" s="154">
        <f t="shared" si="84"/>
        <v>36186.675000000003</v>
      </c>
      <c r="AE43" s="154">
        <f t="shared" si="84"/>
        <v>38844.275000000009</v>
      </c>
      <c r="AF43" s="154">
        <f t="shared" si="84"/>
        <v>36822.900999999991</v>
      </c>
      <c r="AG43" s="154">
        <f t="shared" si="84"/>
        <v>41213.95199999999</v>
      </c>
      <c r="AH43" s="154">
        <f t="shared" si="84"/>
        <v>49875.743999999999</v>
      </c>
      <c r="AI43" s="154">
        <f t="shared" ref="AI43:AJ43" si="85">SUM(AI32:AI34)</f>
        <v>54535.866999999984</v>
      </c>
      <c r="AJ43" s="154">
        <f t="shared" si="85"/>
        <v>37781.034</v>
      </c>
      <c r="AK43" s="154">
        <f t="shared" si="84"/>
        <v>35351.150000000009</v>
      </c>
      <c r="AL43" s="119" t="str">
        <f>IF(AL34="","",SUM(AL32:AL34))</f>
        <v/>
      </c>
      <c r="AM43" s="52" t="str">
        <f t="shared" si="69"/>
        <v/>
      </c>
      <c r="AO43" s="125">
        <f t="shared" si="72"/>
        <v>0.46037323310250017</v>
      </c>
      <c r="AP43" s="157">
        <f t="shared" si="72"/>
        <v>0.46637956582738782</v>
      </c>
      <c r="AQ43" s="157">
        <f t="shared" si="81"/>
        <v>0.55956706087754671</v>
      </c>
      <c r="AR43" s="157">
        <f t="shared" si="81"/>
        <v>0.78838712492347729</v>
      </c>
      <c r="AS43" s="157">
        <f t="shared" si="81"/>
        <v>0.51639345547450011</v>
      </c>
      <c r="AT43" s="157">
        <f t="shared" si="81"/>
        <v>0.51098360939417675</v>
      </c>
      <c r="AU43" s="157">
        <f t="shared" si="81"/>
        <v>0.57187798864564132</v>
      </c>
      <c r="AV43" s="157">
        <f t="shared" si="81"/>
        <v>0.55204017818376927</v>
      </c>
      <c r="AW43" s="157">
        <f t="shared" si="81"/>
        <v>0.83637785666097031</v>
      </c>
      <c r="AX43" s="157">
        <f t="shared" si="81"/>
        <v>0.53850510936446472</v>
      </c>
      <c r="AY43" s="157">
        <f t="shared" si="81"/>
        <v>0.57431188055977678</v>
      </c>
      <c r="AZ43" s="157">
        <f t="shared" si="81"/>
        <v>0.5238136919598495</v>
      </c>
      <c r="BA43" s="157">
        <f t="shared" si="81"/>
        <v>0.68107630107905592</v>
      </c>
      <c r="BB43" s="157">
        <f t="shared" si="81"/>
        <v>0.63706723834954082</v>
      </c>
      <c r="BC43" s="157">
        <f t="shared" si="81"/>
        <v>0.77682971597884221</v>
      </c>
      <c r="BD43" s="157">
        <f t="shared" si="66"/>
        <v>0.76687718116312453</v>
      </c>
      <c r="BE43" s="299" t="str">
        <f t="shared" ref="BE43:BE45" si="86">IF(AL43="","",(AL43/R43)*10)</f>
        <v/>
      </c>
      <c r="BF43" s="52" t="str">
        <f t="shared" si="67"/>
        <v/>
      </c>
      <c r="BH43" s="105"/>
      <c r="BI43" s="105"/>
    </row>
    <row r="44" spans="1:61" ht="20.100000000000001" customHeight="1">
      <c r="A44" s="121" t="s">
        <v>86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Q44" si="87">SUM(E35:E37)</f>
        <v>430814.19999999995</v>
      </c>
      <c r="F44" s="154">
        <f t="shared" si="87"/>
        <v>682291.91</v>
      </c>
      <c r="G44" s="154">
        <f t="shared" si="87"/>
        <v>625733.66999999993</v>
      </c>
      <c r="H44" s="154">
        <f t="shared" si="87"/>
        <v>458250.33999999968</v>
      </c>
      <c r="I44" s="154">
        <f t="shared" si="87"/>
        <v>516089.50999999983</v>
      </c>
      <c r="J44" s="154">
        <f t="shared" si="87"/>
        <v>514049.36</v>
      </c>
      <c r="K44" s="154">
        <f t="shared" si="87"/>
        <v>823163.40000000037</v>
      </c>
      <c r="L44" s="154">
        <f t="shared" si="87"/>
        <v>765619.61999999988</v>
      </c>
      <c r="M44" s="154">
        <f t="shared" si="87"/>
        <v>683593.1599999998</v>
      </c>
      <c r="N44" s="154">
        <f t="shared" si="87"/>
        <v>751874.42999999959</v>
      </c>
      <c r="O44" s="154">
        <f t="shared" ref="O44:P44" si="88">SUM(O35:O37)</f>
        <v>716018.47000000044</v>
      </c>
      <c r="P44" s="154">
        <f t="shared" si="88"/>
        <v>483669.69999999995</v>
      </c>
      <c r="Q44" s="154">
        <f t="shared" si="87"/>
        <v>537819.1100000001</v>
      </c>
      <c r="R44" s="119" t="str">
        <f>IF(R37="","",SUM(R35:R37))</f>
        <v/>
      </c>
      <c r="S44" s="52" t="str">
        <f t="shared" si="68"/>
        <v/>
      </c>
      <c r="U44" s="109" t="s">
        <v>86</v>
      </c>
      <c r="V44" s="19">
        <f>SUM(V35:V37)</f>
        <v>24758.867999999999</v>
      </c>
      <c r="W44" s="154">
        <f>SUM(W35:W37)</f>
        <v>23547.119999999995</v>
      </c>
      <c r="X44" s="154">
        <f>SUM(X35:X37)</f>
        <v>22716.569999999996</v>
      </c>
      <c r="Y44" s="154">
        <f t="shared" ref="Y44:AK44" si="89">SUM(Y35:Y37)</f>
        <v>32207.47700000001</v>
      </c>
      <c r="Z44" s="154">
        <f t="shared" si="89"/>
        <v>33482.723000000005</v>
      </c>
      <c r="AA44" s="154">
        <f t="shared" si="89"/>
        <v>31539.239999999998</v>
      </c>
      <c r="AB44" s="154">
        <f t="shared" si="89"/>
        <v>26992.701000000008</v>
      </c>
      <c r="AC44" s="154">
        <f t="shared" si="89"/>
        <v>32400.945000000014</v>
      </c>
      <c r="AD44" s="154">
        <f t="shared" si="89"/>
        <v>41484.690999999999</v>
      </c>
      <c r="AE44" s="154">
        <f t="shared" si="89"/>
        <v>42323.071000000004</v>
      </c>
      <c r="AF44" s="154">
        <f t="shared" si="89"/>
        <v>45119.482000000004</v>
      </c>
      <c r="AG44" s="154">
        <f t="shared" si="89"/>
        <v>40657.845000000001</v>
      </c>
      <c r="AH44" s="154">
        <f t="shared" si="89"/>
        <v>52315.772999999994</v>
      </c>
      <c r="AI44" s="154">
        <f t="shared" ref="AI44:AJ44" si="90">SUM(AI35:AI37)</f>
        <v>48936.794000000002</v>
      </c>
      <c r="AJ44" s="154">
        <f t="shared" si="90"/>
        <v>38625.984000000011</v>
      </c>
      <c r="AK44" s="154">
        <f t="shared" si="89"/>
        <v>44970.512999999992</v>
      </c>
      <c r="AL44" s="119" t="str">
        <f>IF(AL37="","",SUM(AL35:AL37))</f>
        <v/>
      </c>
      <c r="AM44" s="52" t="str">
        <f t="shared" si="69"/>
        <v/>
      </c>
      <c r="AO44" s="125">
        <f t="shared" si="72"/>
        <v>0.48514141421504259</v>
      </c>
      <c r="AP44" s="157">
        <f t="shared" si="72"/>
        <v>0.48250690351015585</v>
      </c>
      <c r="AQ44" s="157">
        <f t="shared" si="81"/>
        <v>0.71563660131674345</v>
      </c>
      <c r="AR44" s="157">
        <f t="shared" si="81"/>
        <v>0.74759552958096576</v>
      </c>
      <c r="AS44" s="157">
        <f t="shared" si="81"/>
        <v>0.49073897124179594</v>
      </c>
      <c r="AT44" s="157">
        <f t="shared" si="81"/>
        <v>0.50403616605767754</v>
      </c>
      <c r="AU44" s="157">
        <f t="shared" si="81"/>
        <v>0.58903831909868365</v>
      </c>
      <c r="AV44" s="157">
        <f t="shared" si="81"/>
        <v>0.62781638402222173</v>
      </c>
      <c r="AW44" s="157">
        <f t="shared" si="81"/>
        <v>0.80701765682579585</v>
      </c>
      <c r="AX44" s="157">
        <f t="shared" si="81"/>
        <v>0.5141515159687613</v>
      </c>
      <c r="AY44" s="157">
        <f t="shared" si="81"/>
        <v>0.58931982437963137</v>
      </c>
      <c r="AZ44" s="157">
        <f t="shared" si="81"/>
        <v>0.59476670304893065</v>
      </c>
      <c r="BA44" s="157">
        <f t="shared" si="81"/>
        <v>0.69580465716861817</v>
      </c>
      <c r="BB44" s="157">
        <f t="shared" si="81"/>
        <v>0.68345714601468266</v>
      </c>
      <c r="BC44" s="157">
        <f t="shared" si="81"/>
        <v>0.79860251737911248</v>
      </c>
      <c r="BD44" s="157">
        <f t="shared" si="66"/>
        <v>0.83616428207617954</v>
      </c>
      <c r="BE44" s="299" t="str">
        <f t="shared" si="86"/>
        <v/>
      </c>
      <c r="BF44" s="52" t="str">
        <f t="shared" si="67"/>
        <v/>
      </c>
      <c r="BH44" s="105"/>
      <c r="BI44" s="105"/>
    </row>
    <row r="45" spans="1:61" ht="20.100000000000001" customHeight="1" thickBot="1">
      <c r="A45" s="122" t="s">
        <v>87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R45" si="91">IF(E40="","",SUM(E38:E40))</f>
        <v>486327.5499999997</v>
      </c>
      <c r="F45" s="155">
        <f t="shared" si="91"/>
        <v>616193.31000000029</v>
      </c>
      <c r="G45" s="155">
        <f t="shared" si="91"/>
        <v>416040.10999999987</v>
      </c>
      <c r="H45" s="155">
        <f t="shared" si="91"/>
        <v>460019.91999999993</v>
      </c>
      <c r="I45" s="155">
        <f t="shared" si="91"/>
        <v>456723.05999999982</v>
      </c>
      <c r="J45" s="155">
        <f t="shared" si="91"/>
        <v>688395.02</v>
      </c>
      <c r="K45" s="155">
        <f t="shared" si="91"/>
        <v>739319.47000000044</v>
      </c>
      <c r="L45" s="155">
        <f t="shared" si="91"/>
        <v>696300.05</v>
      </c>
      <c r="M45" s="155">
        <f t="shared" si="91"/>
        <v>681072.12000000011</v>
      </c>
      <c r="N45" s="155">
        <f t="shared" si="91"/>
        <v>832667.84000000032</v>
      </c>
      <c r="O45" s="155">
        <f t="shared" ref="O45:P45" si="92">IF(O40="","",SUM(O38:O40))</f>
        <v>545444.01999999967</v>
      </c>
      <c r="P45" s="155">
        <f t="shared" si="92"/>
        <v>510846.83999999985</v>
      </c>
      <c r="Q45" s="155">
        <f t="shared" si="91"/>
        <v>487415.57999999973</v>
      </c>
      <c r="R45" s="123" t="str">
        <f t="shared" si="91"/>
        <v/>
      </c>
      <c r="S45" s="55" t="str">
        <f t="shared" si="68"/>
        <v/>
      </c>
      <c r="U45" s="110" t="s">
        <v>87</v>
      </c>
      <c r="V45" s="21">
        <f>SUM(V38:V40)</f>
        <v>25975.465999999993</v>
      </c>
      <c r="W45" s="155">
        <f>SUM(W38:W40)</f>
        <v>24593.887999999999</v>
      </c>
      <c r="X45" s="155">
        <f>IF(X40="","",SUM(X38:X40))</f>
        <v>25647.103000000003</v>
      </c>
      <c r="Y45" s="155">
        <f t="shared" ref="Y45:AL45" si="93">IF(Y40="","",SUM(Y38:Y40))</f>
        <v>34113.160000000003</v>
      </c>
      <c r="Z45" s="155">
        <f t="shared" si="93"/>
        <v>38028.200000000004</v>
      </c>
      <c r="AA45" s="155">
        <f t="shared" si="93"/>
        <v>28182.603000000003</v>
      </c>
      <c r="AB45" s="155">
        <f t="shared" si="93"/>
        <v>32795.233999999997</v>
      </c>
      <c r="AC45" s="155">
        <f t="shared" si="93"/>
        <v>38893.22</v>
      </c>
      <c r="AD45" s="155">
        <f t="shared" si="93"/>
        <v>47841.637999999999</v>
      </c>
      <c r="AE45" s="155">
        <f t="shared" si="93"/>
        <v>49159.677999999985</v>
      </c>
      <c r="AF45" s="155">
        <f t="shared" si="93"/>
        <v>42889.164000000004</v>
      </c>
      <c r="AG45" s="155">
        <f t="shared" si="93"/>
        <v>46697.127000000022</v>
      </c>
      <c r="AH45" s="155">
        <f t="shared" si="93"/>
        <v>57895.481999999989</v>
      </c>
      <c r="AI45" s="155">
        <f t="shared" ref="AI45:AJ45" si="94">IF(AI40="","",SUM(AI38:AI40))</f>
        <v>40894.995000000003</v>
      </c>
      <c r="AJ45" s="155">
        <f t="shared" si="94"/>
        <v>40647.231</v>
      </c>
      <c r="AK45" s="155">
        <f t="shared" si="93"/>
        <v>44507.621000000006</v>
      </c>
      <c r="AL45" s="123" t="str">
        <f t="shared" si="93"/>
        <v/>
      </c>
      <c r="AM45" s="55" t="str">
        <f t="shared" si="69"/>
        <v/>
      </c>
      <c r="AO45" s="126">
        <f t="shared" si="72"/>
        <v>0.5513245039086454</v>
      </c>
      <c r="AP45" s="158">
        <f t="shared" si="72"/>
        <v>0.5781509475921669</v>
      </c>
      <c r="AQ45" s="158">
        <f t="shared" ref="AQ45:BC45" si="95">IF(X40="","",(X45/D45)*10)</f>
        <v>0.91372665805968378</v>
      </c>
      <c r="AR45" s="158">
        <f t="shared" si="95"/>
        <v>0.70144411929778661</v>
      </c>
      <c r="AS45" s="158">
        <f t="shared" si="95"/>
        <v>0.61714723907015456</v>
      </c>
      <c r="AT45" s="158">
        <f t="shared" si="95"/>
        <v>0.67740110442716717</v>
      </c>
      <c r="AU45" s="158">
        <f t="shared" si="95"/>
        <v>0.7129089975060211</v>
      </c>
      <c r="AV45" s="158">
        <f t="shared" si="95"/>
        <v>0.85157119064669118</v>
      </c>
      <c r="AW45" s="158">
        <f t="shared" si="95"/>
        <v>0.69497362139545982</v>
      </c>
      <c r="AX45" s="158">
        <f t="shared" si="95"/>
        <v>0.6649314673127702</v>
      </c>
      <c r="AY45" s="158">
        <f t="shared" si="95"/>
        <v>0.61595807726855689</v>
      </c>
      <c r="AZ45" s="158">
        <f t="shared" si="95"/>
        <v>0.68564144132048765</v>
      </c>
      <c r="BA45" s="158">
        <f t="shared" si="95"/>
        <v>0.69530104585280927</v>
      </c>
      <c r="BB45" s="158">
        <f t="shared" si="95"/>
        <v>0.74975604279243968</v>
      </c>
      <c r="BC45" s="158">
        <f t="shared" si="95"/>
        <v>0.79568332066025915</v>
      </c>
      <c r="BD45" s="158">
        <f t="shared" ref="BD45" si="96">IF(AK40="","",(AK45/Q45)*10)</f>
        <v>0.91313496790562232</v>
      </c>
      <c r="BE45" s="300" t="str">
        <f t="shared" si="86"/>
        <v/>
      </c>
      <c r="BF45" s="55" t="str">
        <f t="shared" si="67"/>
        <v/>
      </c>
      <c r="BH45" s="105"/>
      <c r="BI45" s="105"/>
    </row>
    <row r="46" spans="1:61"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H46" s="105"/>
      <c r="BI46" s="105"/>
    </row>
    <row r="47" spans="1:61" ht="15.75" thickBot="1">
      <c r="S47" s="205" t="s">
        <v>1</v>
      </c>
      <c r="AM47" s="286">
        <v>1000</v>
      </c>
      <c r="BF47" s="286" t="s">
        <v>46</v>
      </c>
      <c r="BH47" s="105"/>
      <c r="BI47" s="105"/>
    </row>
    <row r="48" spans="1:61" ht="20.100000000000001" customHeight="1">
      <c r="A48" s="457" t="s">
        <v>15</v>
      </c>
      <c r="B48" s="459" t="s">
        <v>70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4"/>
      <c r="S48" s="462" t="str">
        <f>S26</f>
        <v>D       2026/2025</v>
      </c>
      <c r="U48" s="460" t="s">
        <v>3</v>
      </c>
      <c r="V48" s="452" t="s">
        <v>70</v>
      </c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4"/>
      <c r="AM48" s="462" t="str">
        <f>S48</f>
        <v>D       2026/2025</v>
      </c>
      <c r="AO48" s="452" t="s">
        <v>70</v>
      </c>
      <c r="AP48" s="453"/>
      <c r="AQ48" s="453"/>
      <c r="AR48" s="453"/>
      <c r="AS48" s="453"/>
      <c r="AT48" s="453"/>
      <c r="AU48" s="453"/>
      <c r="AV48" s="453"/>
      <c r="AW48" s="453"/>
      <c r="AX48" s="453"/>
      <c r="AY48" s="453"/>
      <c r="AZ48" s="453"/>
      <c r="BA48" s="453"/>
      <c r="BB48" s="453"/>
      <c r="BC48" s="453"/>
      <c r="BD48" s="453"/>
      <c r="BE48" s="454"/>
      <c r="BF48" s="462" t="str">
        <f>AM48</f>
        <v>D       2026/2025</v>
      </c>
      <c r="BH48" s="105"/>
      <c r="BI48" s="105"/>
    </row>
    <row r="49" spans="1:61" ht="20.100000000000001" customHeight="1" thickBot="1">
      <c r="A49" s="45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5">
        <v>2025</v>
      </c>
      <c r="R49" s="133">
        <v>2026</v>
      </c>
      <c r="S49" s="463"/>
      <c r="U49" s="461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63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2016</v>
      </c>
      <c r="AV49" s="135">
        <v>2017</v>
      </c>
      <c r="AW49" s="262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76">
        <v>2024</v>
      </c>
      <c r="BD49" s="135">
        <v>2025</v>
      </c>
      <c r="BE49" s="263">
        <v>2026</v>
      </c>
      <c r="BF49" s="463"/>
      <c r="BH49" s="105"/>
      <c r="BI49" s="105"/>
    </row>
    <row r="50" spans="1:61" ht="3" customHeight="1" thickBot="1">
      <c r="A50" s="288" t="s">
        <v>89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1"/>
      <c r="U50" s="288"/>
      <c r="V50" s="290">
        <v>2010</v>
      </c>
      <c r="W50" s="290">
        <v>2011</v>
      </c>
      <c r="X50" s="290">
        <v>2012</v>
      </c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1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9"/>
      <c r="BH50" s="105"/>
      <c r="BI50" s="105"/>
    </row>
    <row r="51" spans="1:61" ht="20.100000000000001" customHeight="1">
      <c r="A51" s="120" t="s">
        <v>72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203.97000000000008</v>
      </c>
      <c r="Q51" s="153">
        <v>108.95000000000003</v>
      </c>
      <c r="R51" s="112">
        <v>358.78</v>
      </c>
      <c r="S51" s="61">
        <f>(R51-Q51)/Q51</f>
        <v>2.2930702156952716</v>
      </c>
      <c r="U51" s="109" t="s">
        <v>72</v>
      </c>
      <c r="V51" s="39">
        <v>29.815000000000005</v>
      </c>
      <c r="W51" s="153">
        <v>149.20400000000001</v>
      </c>
      <c r="X51" s="153">
        <v>122.17799999999998</v>
      </c>
      <c r="Y51" s="153">
        <v>109.56100000000001</v>
      </c>
      <c r="Z51" s="153">
        <v>97.120999999999995</v>
      </c>
      <c r="AA51" s="153">
        <v>99.907999999999987</v>
      </c>
      <c r="AB51" s="153">
        <v>68.53</v>
      </c>
      <c r="AC51" s="153">
        <v>118.282</v>
      </c>
      <c r="AD51" s="153">
        <v>104.797</v>
      </c>
      <c r="AE51" s="153">
        <v>234.49399999999994</v>
      </c>
      <c r="AF51" s="153">
        <v>210.21299999999997</v>
      </c>
      <c r="AG51" s="153">
        <v>40.800000000000004</v>
      </c>
      <c r="AH51" s="153">
        <v>115.21899999999997</v>
      </c>
      <c r="AI51" s="153">
        <v>180.49199999999996</v>
      </c>
      <c r="AJ51" s="153">
        <v>257.79999999999995</v>
      </c>
      <c r="AK51" s="153">
        <v>323.69399999999996</v>
      </c>
      <c r="AL51" s="112">
        <v>171.14100000000005</v>
      </c>
      <c r="AM51" s="61">
        <f>IF(AL51="","",(AL51-AK51)/AK51)</f>
        <v>-0.47128769764036382</v>
      </c>
      <c r="AO51" s="124">
        <f t="shared" ref="AO51:AO60" si="97">(V51/B51)*10</f>
        <v>3.1291981528127626</v>
      </c>
      <c r="AP51" s="156">
        <f t="shared" ref="AP51:AP60" si="98">(W51/C51)*10</f>
        <v>2.9131733604076775</v>
      </c>
      <c r="AQ51" s="156">
        <f t="shared" ref="AQ51:AQ60" si="99">(X51/D51)*10</f>
        <v>3.7092200734691394</v>
      </c>
      <c r="AR51" s="156">
        <f t="shared" ref="AR51:AR60" si="100">(Y51/E51)*10</f>
        <v>0.99862366924310941</v>
      </c>
      <c r="AS51" s="156">
        <f t="shared" ref="AS51:AS60" si="101">(Z51/F51)*10</f>
        <v>2.6979554419689982</v>
      </c>
      <c r="AT51" s="156">
        <f t="shared" ref="AT51:AT60" si="102">(AA51/G51)*10</f>
        <v>5.3501124558209252</v>
      </c>
      <c r="AU51" s="156">
        <f t="shared" ref="AU51:AU60" si="103">(AB51/H51)*10</f>
        <v>6.6463000678886637</v>
      </c>
      <c r="AV51" s="156">
        <f t="shared" ref="AV51:AV60" si="104">(AC51/I51)*10</f>
        <v>6.0035529387879389</v>
      </c>
      <c r="AW51" s="156">
        <f t="shared" ref="AW51:AW60" si="105">(AD51/J51)*10</f>
        <v>6.99346012679346</v>
      </c>
      <c r="AX51" s="156">
        <f t="shared" ref="AX51:AX60" si="106">(AE51/K51)*10</f>
        <v>33.427512473271541</v>
      </c>
      <c r="AY51" s="156">
        <f t="shared" ref="AY51:AY60" si="107">(AF51/L51)*10</f>
        <v>6.2628631014449567</v>
      </c>
      <c r="AZ51" s="156">
        <f t="shared" ref="AZ51:AZ60" si="108">(AG51/M51)*10</f>
        <v>8.8695652173913047</v>
      </c>
      <c r="BA51" s="156">
        <f t="shared" ref="BA51:BA60" si="109">(AH51/N51)*10</f>
        <v>7.1796485543369828</v>
      </c>
      <c r="BB51" s="156">
        <f t="shared" ref="BB51:BB60" si="110">(AI51/O51)*10</f>
        <v>8.7282750616567473</v>
      </c>
      <c r="BC51" s="156">
        <f t="shared" ref="BC51:BD60" si="111">(AJ51/P51)*10</f>
        <v>12.639113595136532</v>
      </c>
      <c r="BD51" s="156">
        <f t="shared" si="111"/>
        <v>29.710325837540147</v>
      </c>
      <c r="BE51" s="156">
        <f>(AL51/R51)*10</f>
        <v>4.770081944367023</v>
      </c>
      <c r="BF51" s="61">
        <f t="shared" ref="BF51:BF67" si="112">IF(BE51="","",(BE51-BD51)/BD51)</f>
        <v>-0.83944699999419603</v>
      </c>
      <c r="BH51" s="105"/>
      <c r="BI51" s="105"/>
    </row>
    <row r="52" spans="1:61" ht="20.100000000000001" customHeight="1">
      <c r="A52" s="121" t="s">
        <v>73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</v>
      </c>
      <c r="Q52" s="154">
        <v>183.09000000000009</v>
      </c>
      <c r="R52" s="119">
        <v>840.11999999999978</v>
      </c>
      <c r="S52" s="52">
        <f>(R52-Q52)/Q52</f>
        <v>3.5885630018023891</v>
      </c>
      <c r="U52" s="109" t="s">
        <v>73</v>
      </c>
      <c r="V52" s="19">
        <v>106.98100000000001</v>
      </c>
      <c r="W52" s="154">
        <v>32.087000000000003</v>
      </c>
      <c r="X52" s="154">
        <v>68.099000000000004</v>
      </c>
      <c r="Y52" s="154">
        <v>95.572999999999993</v>
      </c>
      <c r="Z52" s="154">
        <v>79.214999999999989</v>
      </c>
      <c r="AA52" s="154">
        <v>14.875999999999999</v>
      </c>
      <c r="AB52" s="154">
        <v>102.047</v>
      </c>
      <c r="AC52" s="154">
        <v>223.39400000000003</v>
      </c>
      <c r="AD52" s="154">
        <v>153.98099999999999</v>
      </c>
      <c r="AE52" s="154">
        <v>117.78500000000003</v>
      </c>
      <c r="AF52" s="154">
        <v>729.51499999999999</v>
      </c>
      <c r="AG52" s="154">
        <v>150.46800000000002</v>
      </c>
      <c r="AH52" s="154">
        <v>405.61700000000002</v>
      </c>
      <c r="AI52" s="154">
        <v>458.54100000000022</v>
      </c>
      <c r="AJ52" s="154">
        <v>72.682999999999993</v>
      </c>
      <c r="AK52" s="154">
        <v>161.68400000000003</v>
      </c>
      <c r="AL52" s="119">
        <v>372.56400000000008</v>
      </c>
      <c r="AM52" s="52">
        <f t="shared" ref="AM52:AM64" si="113">IF(AL52="","",(AL52-AK52)/AK52)</f>
        <v>1.3042725316048589</v>
      </c>
      <c r="AO52" s="125">
        <f t="shared" si="97"/>
        <v>3.3315997633209804</v>
      </c>
      <c r="AP52" s="157">
        <f t="shared" si="98"/>
        <v>3.1895626242544735</v>
      </c>
      <c r="AQ52" s="157">
        <f t="shared" si="99"/>
        <v>6.7820934169903389</v>
      </c>
      <c r="AR52" s="157">
        <f t="shared" si="100"/>
        <v>2.4992939330543926</v>
      </c>
      <c r="AS52" s="157">
        <f t="shared" si="101"/>
        <v>7.2508009153318067</v>
      </c>
      <c r="AT52" s="157">
        <f t="shared" si="102"/>
        <v>2.9823576583801121</v>
      </c>
      <c r="AU52" s="157">
        <f t="shared" si="103"/>
        <v>9.3569594718503577</v>
      </c>
      <c r="AV52" s="157">
        <f t="shared" si="104"/>
        <v>4.8649578605805885</v>
      </c>
      <c r="AW52" s="157">
        <f t="shared" si="105"/>
        <v>7.3313812312526778</v>
      </c>
      <c r="AX52" s="157">
        <f t="shared" si="106"/>
        <v>5.4228821362799273</v>
      </c>
      <c r="AY52" s="157">
        <f t="shared" si="107"/>
        <v>37.576748738024108</v>
      </c>
      <c r="AZ52" s="157">
        <f t="shared" si="108"/>
        <v>16.45358119190815</v>
      </c>
      <c r="BA52" s="157">
        <f t="shared" si="109"/>
        <v>11.312703946450993</v>
      </c>
      <c r="BB52" s="157">
        <f t="shared" si="110"/>
        <v>8.0713418176057523</v>
      </c>
      <c r="BC52" s="157">
        <f t="shared" si="111"/>
        <v>14.716136869811701</v>
      </c>
      <c r="BD52" s="157">
        <f t="shared" si="111"/>
        <v>8.8308482167240125</v>
      </c>
      <c r="BE52" s="299">
        <f>IF(AL52="","",(AL52/R52)*10)</f>
        <v>4.4346521925439237</v>
      </c>
      <c r="BF52" s="52">
        <f t="shared" si="112"/>
        <v>-0.49782262318295734</v>
      </c>
      <c r="BH52" s="105"/>
      <c r="BI52" s="105"/>
    </row>
    <row r="53" spans="1:61" ht="20.100000000000001" customHeight="1">
      <c r="A53" s="121" t="s">
        <v>74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54">
        <v>55.32</v>
      </c>
      <c r="R53" s="119">
        <v>1471.1100000000001</v>
      </c>
      <c r="S53" s="52">
        <f t="shared" ref="S53:S67" si="114">IF(R53="","",(R53-Q53)/Q53)</f>
        <v>25.592733188720178</v>
      </c>
      <c r="U53" s="109" t="s">
        <v>74</v>
      </c>
      <c r="V53" s="19">
        <v>39.945</v>
      </c>
      <c r="W53" s="154">
        <v>210.15600000000001</v>
      </c>
      <c r="X53" s="154">
        <v>21.706999999999997</v>
      </c>
      <c r="Y53" s="154">
        <v>27.781999999999996</v>
      </c>
      <c r="Z53" s="154">
        <v>90.24</v>
      </c>
      <c r="AA53" s="154">
        <v>14.796000000000001</v>
      </c>
      <c r="AB53" s="154">
        <v>59.37299999999999</v>
      </c>
      <c r="AC53" s="154">
        <v>51.395000000000003</v>
      </c>
      <c r="AD53" s="154">
        <v>48.673000000000002</v>
      </c>
      <c r="AE53" s="154">
        <v>73.152999999999977</v>
      </c>
      <c r="AF53" s="154">
        <v>92.289999999999978</v>
      </c>
      <c r="AG53" s="154">
        <v>189.25800000000004</v>
      </c>
      <c r="AH53" s="154">
        <v>111.53900000000003</v>
      </c>
      <c r="AI53" s="154">
        <v>263.25999999999993</v>
      </c>
      <c r="AJ53" s="154">
        <v>307.31999999999994</v>
      </c>
      <c r="AK53" s="154">
        <v>170.24</v>
      </c>
      <c r="AL53" s="119">
        <v>404.714</v>
      </c>
      <c r="AM53" s="52">
        <f t="shared" si="113"/>
        <v>1.377314379699248</v>
      </c>
      <c r="AO53" s="125">
        <f t="shared" si="97"/>
        <v>4.2296696315120714</v>
      </c>
      <c r="AP53" s="157">
        <f t="shared" si="98"/>
        <v>5.1006261831949908</v>
      </c>
      <c r="AQ53" s="157">
        <f t="shared" si="99"/>
        <v>10.416026871401151</v>
      </c>
      <c r="AR53" s="157">
        <f t="shared" si="100"/>
        <v>2.8028652138821637</v>
      </c>
      <c r="AS53" s="157">
        <f t="shared" si="101"/>
        <v>5.8612626656274349</v>
      </c>
      <c r="AT53" s="157">
        <f t="shared" si="102"/>
        <v>7.3980000000000024</v>
      </c>
      <c r="AU53" s="157">
        <f t="shared" si="103"/>
        <v>9.0040946314831647</v>
      </c>
      <c r="AV53" s="157">
        <f t="shared" si="104"/>
        <v>19.889705882352938</v>
      </c>
      <c r="AW53" s="157">
        <f t="shared" si="105"/>
        <v>138.27556818181819</v>
      </c>
      <c r="AX53" s="157">
        <f t="shared" si="106"/>
        <v>19.512670045345423</v>
      </c>
      <c r="AY53" s="157">
        <f t="shared" si="107"/>
        <v>6.7463450292397624</v>
      </c>
      <c r="AZ53" s="157">
        <f t="shared" si="108"/>
        <v>6.6250568838169945</v>
      </c>
      <c r="BA53" s="157">
        <f t="shared" si="109"/>
        <v>11.178492683904595</v>
      </c>
      <c r="BB53" s="157">
        <f t="shared" si="110"/>
        <v>21.58753587535875</v>
      </c>
      <c r="BC53" s="157">
        <f t="shared" si="111"/>
        <v>19.578263362425929</v>
      </c>
      <c r="BD53" s="157">
        <f t="shared" si="111"/>
        <v>30.773680404916849</v>
      </c>
      <c r="BE53" s="299">
        <f t="shared" ref="BE53:BE63" si="115">IF(AL53="","",(AL53/R53)*10)</f>
        <v>2.7510791171292421</v>
      </c>
      <c r="BF53" s="52">
        <f t="shared" si="112"/>
        <v>-0.91060285669666963</v>
      </c>
      <c r="BH53" s="105"/>
      <c r="BI53" s="105"/>
    </row>
    <row r="54" spans="1:61" ht="20.100000000000001" customHeight="1">
      <c r="A54" s="121" t="s">
        <v>75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54">
        <v>155.28000000000003</v>
      </c>
      <c r="R54" s="119"/>
      <c r="S54" s="52" t="str">
        <f t="shared" si="114"/>
        <v/>
      </c>
      <c r="U54" s="109" t="s">
        <v>75</v>
      </c>
      <c r="V54" s="19">
        <v>85.614000000000019</v>
      </c>
      <c r="W54" s="154">
        <v>92.996999999999986</v>
      </c>
      <c r="X54" s="154">
        <v>30.552</v>
      </c>
      <c r="Y54" s="154">
        <v>154.78400000000005</v>
      </c>
      <c r="Z54" s="154">
        <v>82.786999999999978</v>
      </c>
      <c r="AA54" s="154">
        <v>74.756</v>
      </c>
      <c r="AB54" s="154">
        <v>80.057000000000002</v>
      </c>
      <c r="AC54" s="154">
        <v>55.018000000000008</v>
      </c>
      <c r="AD54" s="154">
        <v>24.623000000000001</v>
      </c>
      <c r="AE54" s="154">
        <v>122.39999999999998</v>
      </c>
      <c r="AF54" s="154">
        <v>30.440999999999995</v>
      </c>
      <c r="AG54" s="154">
        <v>199.78800000000004</v>
      </c>
      <c r="AH54" s="154">
        <v>163.68800000000005</v>
      </c>
      <c r="AI54" s="154">
        <v>230.74799999999999</v>
      </c>
      <c r="AJ54" s="154">
        <v>76.34099999999998</v>
      </c>
      <c r="AK54" s="154">
        <v>243.74800000000002</v>
      </c>
      <c r="AL54" s="119"/>
      <c r="AM54" s="52" t="str">
        <f t="shared" si="113"/>
        <v/>
      </c>
      <c r="AO54" s="125">
        <f t="shared" si="97"/>
        <v>1.9038025350233492</v>
      </c>
      <c r="AP54" s="157">
        <f t="shared" si="98"/>
        <v>4.6260259662736889</v>
      </c>
      <c r="AQ54" s="157">
        <f t="shared" si="99"/>
        <v>9.4911463187325236</v>
      </c>
      <c r="AR54" s="157">
        <f t="shared" si="100"/>
        <v>3.5672735653376373</v>
      </c>
      <c r="AS54" s="157">
        <f t="shared" si="101"/>
        <v>7.1325062462307205</v>
      </c>
      <c r="AT54" s="157">
        <f t="shared" si="102"/>
        <v>7.2904232494636236</v>
      </c>
      <c r="AU54" s="157">
        <f t="shared" si="103"/>
        <v>7.5840280409245917</v>
      </c>
      <c r="AV54" s="157">
        <f t="shared" si="104"/>
        <v>53.003853564547221</v>
      </c>
      <c r="AW54" s="157">
        <f t="shared" si="105"/>
        <v>12.177546983184966</v>
      </c>
      <c r="AX54" s="157">
        <f t="shared" si="106"/>
        <v>4.5491711885824735</v>
      </c>
      <c r="AY54" s="157">
        <f t="shared" si="107"/>
        <v>26.355844155844153</v>
      </c>
      <c r="AZ54" s="157">
        <f t="shared" si="108"/>
        <v>8.7281782437745736</v>
      </c>
      <c r="BA54" s="157">
        <f t="shared" si="109"/>
        <v>20.173527236874541</v>
      </c>
      <c r="BB54" s="157">
        <f t="shared" si="110"/>
        <v>9.0146501543149551</v>
      </c>
      <c r="BC54" s="157">
        <f t="shared" si="111"/>
        <v>42.200663349917072</v>
      </c>
      <c r="BD54" s="157">
        <f t="shared" si="111"/>
        <v>15.6973209685729</v>
      </c>
      <c r="BE54" s="299" t="str">
        <f t="shared" si="115"/>
        <v/>
      </c>
      <c r="BF54" s="52" t="str">
        <f t="shared" si="112"/>
        <v/>
      </c>
      <c r="BH54" s="105"/>
      <c r="BI54" s="105"/>
    </row>
    <row r="55" spans="1:61" ht="20.100000000000001" customHeight="1">
      <c r="A55" s="121" t="s">
        <v>76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54">
        <v>613.91999999999996</v>
      </c>
      <c r="R55" s="119"/>
      <c r="S55" s="52" t="str">
        <f t="shared" si="114"/>
        <v/>
      </c>
      <c r="U55" s="109" t="s">
        <v>76</v>
      </c>
      <c r="V55" s="19">
        <v>36.316000000000003</v>
      </c>
      <c r="W55" s="154">
        <v>16.928000000000001</v>
      </c>
      <c r="X55" s="154">
        <v>146.25000000000003</v>
      </c>
      <c r="Y55" s="154">
        <v>10.174000000000001</v>
      </c>
      <c r="Z55" s="154">
        <v>189.64499999999995</v>
      </c>
      <c r="AA55" s="154">
        <v>141.92499999999998</v>
      </c>
      <c r="AB55" s="154">
        <v>147.154</v>
      </c>
      <c r="AC55" s="154">
        <v>82.36399999999999</v>
      </c>
      <c r="AD55" s="154">
        <v>196.86600000000001</v>
      </c>
      <c r="AE55" s="154">
        <v>168.61099999999996</v>
      </c>
      <c r="AF55" s="154">
        <v>50.588999999999999</v>
      </c>
      <c r="AG55" s="154">
        <v>769.01500000000044</v>
      </c>
      <c r="AH55" s="154">
        <v>338.37599999999992</v>
      </c>
      <c r="AI55" s="154">
        <v>278.40999999999997</v>
      </c>
      <c r="AJ55" s="154">
        <v>147.01199999999997</v>
      </c>
      <c r="AK55" s="154">
        <v>376.38900000000007</v>
      </c>
      <c r="AL55" s="119"/>
      <c r="AM55" s="52" t="str">
        <f t="shared" si="113"/>
        <v/>
      </c>
      <c r="AO55" s="125">
        <f t="shared" si="97"/>
        <v>3.1543472596195605</v>
      </c>
      <c r="AP55" s="157">
        <f t="shared" si="98"/>
        <v>1.9260439185345319</v>
      </c>
      <c r="AQ55" s="157">
        <f t="shared" si="99"/>
        <v>3.7971232734448042</v>
      </c>
      <c r="AR55" s="157">
        <f t="shared" si="100"/>
        <v>23.995283018867926</v>
      </c>
      <c r="AS55" s="157">
        <f t="shared" si="101"/>
        <v>1.7330256785159459</v>
      </c>
      <c r="AT55" s="157">
        <f t="shared" si="102"/>
        <v>3.9895710350255804</v>
      </c>
      <c r="AU55" s="157">
        <f t="shared" si="103"/>
        <v>5.7120565173511375</v>
      </c>
      <c r="AV55" s="157">
        <f t="shared" si="104"/>
        <v>34.870448772226915</v>
      </c>
      <c r="AW55" s="157">
        <f t="shared" si="105"/>
        <v>6.7623660346248968</v>
      </c>
      <c r="AX55" s="157">
        <f t="shared" si="106"/>
        <v>4.0124458616914946</v>
      </c>
      <c r="AY55" s="157">
        <f t="shared" si="107"/>
        <v>4.7523720056364498</v>
      </c>
      <c r="AZ55" s="157">
        <f t="shared" si="108"/>
        <v>27.779323050247466</v>
      </c>
      <c r="BA55" s="157">
        <f t="shared" si="109"/>
        <v>6.6202848646110501</v>
      </c>
      <c r="BB55" s="157">
        <f t="shared" si="110"/>
        <v>24.428358339914013</v>
      </c>
      <c r="BC55" s="157">
        <f t="shared" si="111"/>
        <v>21.502413339183857</v>
      </c>
      <c r="BD55" s="157">
        <f t="shared" si="111"/>
        <v>6.130912822517594</v>
      </c>
      <c r="BE55" s="299" t="str">
        <f t="shared" si="115"/>
        <v/>
      </c>
      <c r="BF55" s="52" t="str">
        <f t="shared" si="112"/>
        <v/>
      </c>
      <c r="BH55" s="105"/>
      <c r="BI55" s="105"/>
    </row>
    <row r="56" spans="1:61" ht="20.100000000000001" customHeight="1">
      <c r="A56" s="121" t="s">
        <v>77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54">
        <v>67.090000000000032</v>
      </c>
      <c r="R56" s="119"/>
      <c r="S56" s="52" t="str">
        <f t="shared" si="114"/>
        <v/>
      </c>
      <c r="U56" s="109" t="s">
        <v>77</v>
      </c>
      <c r="V56" s="19">
        <v>50.512</v>
      </c>
      <c r="W56" s="154">
        <v>76.984999999999985</v>
      </c>
      <c r="X56" s="154">
        <v>140.74100000000001</v>
      </c>
      <c r="Y56" s="154">
        <v>108.19399999999999</v>
      </c>
      <c r="Z56" s="154">
        <v>2.327</v>
      </c>
      <c r="AA56" s="154">
        <v>108.241</v>
      </c>
      <c r="AB56" s="154">
        <v>89.242999999999995</v>
      </c>
      <c r="AC56" s="154">
        <v>81.237000000000023</v>
      </c>
      <c r="AD56" s="154">
        <v>251.595</v>
      </c>
      <c r="AE56" s="154">
        <v>116.065</v>
      </c>
      <c r="AF56" s="154">
        <v>70.181000000000012</v>
      </c>
      <c r="AG56" s="154">
        <v>156.5320000000001</v>
      </c>
      <c r="AH56" s="154">
        <v>262.81200000000013</v>
      </c>
      <c r="AI56" s="154">
        <v>150.63999999999999</v>
      </c>
      <c r="AJ56" s="154">
        <v>240.67999999999998</v>
      </c>
      <c r="AK56" s="154">
        <v>154.39200000000002</v>
      </c>
      <c r="AL56" s="119"/>
      <c r="AM56" s="52" t="str">
        <f t="shared" si="113"/>
        <v/>
      </c>
      <c r="AO56" s="125">
        <f t="shared" si="97"/>
        <v>5.7602919375071266</v>
      </c>
      <c r="AP56" s="157">
        <f t="shared" si="98"/>
        <v>3.9711647580728346</v>
      </c>
      <c r="AQ56" s="157">
        <f t="shared" si="99"/>
        <v>1.8513680610365695</v>
      </c>
      <c r="AR56" s="157">
        <f t="shared" si="100"/>
        <v>5.3728956646968253</v>
      </c>
      <c r="AS56" s="157">
        <f t="shared" si="101"/>
        <v>28.036144578313255</v>
      </c>
      <c r="AT56" s="157">
        <f t="shared" si="102"/>
        <v>3.4592841163310957</v>
      </c>
      <c r="AU56" s="157">
        <f t="shared" si="103"/>
        <v>1.1073569008946409</v>
      </c>
      <c r="AV56" s="157">
        <f t="shared" si="104"/>
        <v>8.3081407240744571</v>
      </c>
      <c r="AW56" s="157">
        <f t="shared" si="105"/>
        <v>6.629818967561727</v>
      </c>
      <c r="AX56" s="157">
        <f t="shared" si="106"/>
        <v>5.6594987322020671</v>
      </c>
      <c r="AY56" s="157">
        <f t="shared" si="107"/>
        <v>9.3004240657301924</v>
      </c>
      <c r="AZ56" s="157">
        <f t="shared" si="108"/>
        <v>19.322552771262814</v>
      </c>
      <c r="BA56" s="157">
        <f t="shared" si="109"/>
        <v>20.461849890999698</v>
      </c>
      <c r="BB56" s="157">
        <f t="shared" si="110"/>
        <v>18.740980343368989</v>
      </c>
      <c r="BC56" s="157">
        <f t="shared" si="111"/>
        <v>11.801510248112185</v>
      </c>
      <c r="BD56" s="157">
        <f t="shared" si="111"/>
        <v>23.012669548367857</v>
      </c>
      <c r="BE56" s="299" t="str">
        <f t="shared" si="115"/>
        <v/>
      </c>
      <c r="BF56" s="52" t="str">
        <f t="shared" si="112"/>
        <v/>
      </c>
      <c r="BH56" s="105"/>
      <c r="BI56" s="105"/>
    </row>
    <row r="57" spans="1:61" ht="20.100000000000001" customHeight="1">
      <c r="A57" s="121" t="s">
        <v>78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54">
        <v>94.610000000000042</v>
      </c>
      <c r="R57" s="119"/>
      <c r="S57" s="52" t="str">
        <f t="shared" si="114"/>
        <v/>
      </c>
      <c r="U57" s="109" t="s">
        <v>78</v>
      </c>
      <c r="V57" s="19">
        <v>101.88200000000002</v>
      </c>
      <c r="W57" s="154">
        <v>208.25</v>
      </c>
      <c r="X57" s="154">
        <v>120.58900000000001</v>
      </c>
      <c r="Y57" s="154">
        <v>63.236000000000004</v>
      </c>
      <c r="Z57" s="154">
        <v>133.27200000000002</v>
      </c>
      <c r="AA57" s="154">
        <v>88.903999999999996</v>
      </c>
      <c r="AB57" s="154">
        <v>66.512999999999991</v>
      </c>
      <c r="AC57" s="154">
        <v>161.839</v>
      </c>
      <c r="AD57" s="154">
        <v>69.402000000000001</v>
      </c>
      <c r="AE57" s="154">
        <v>109.84300000000002</v>
      </c>
      <c r="AF57" s="154">
        <v>111.27</v>
      </c>
      <c r="AG57" s="154">
        <v>115.04100000000001</v>
      </c>
      <c r="AH57" s="154">
        <v>124.31800000000001</v>
      </c>
      <c r="AI57" s="154">
        <v>127.58</v>
      </c>
      <c r="AJ57" s="154">
        <v>177.48399999999995</v>
      </c>
      <c r="AK57" s="154">
        <v>177.92799999999997</v>
      </c>
      <c r="AL57" s="119"/>
      <c r="AM57" s="52" t="str">
        <f t="shared" si="113"/>
        <v/>
      </c>
      <c r="AO57" s="125">
        <f t="shared" si="97"/>
        <v>3.3602242744063329</v>
      </c>
      <c r="AP57" s="157">
        <f t="shared" si="98"/>
        <v>8.6770833333333339</v>
      </c>
      <c r="AQ57" s="157">
        <f t="shared" si="99"/>
        <v>4.960264900662251</v>
      </c>
      <c r="AR57" s="157">
        <f t="shared" si="100"/>
        <v>2.6307775512751173</v>
      </c>
      <c r="AS57" s="157">
        <f t="shared" si="101"/>
        <v>9.8741942653923065</v>
      </c>
      <c r="AT57" s="157">
        <f t="shared" si="102"/>
        <v>2.636536180308422</v>
      </c>
      <c r="AU57" s="157">
        <f t="shared" si="103"/>
        <v>7.8259795270031765</v>
      </c>
      <c r="AV57" s="157">
        <f t="shared" si="104"/>
        <v>9.4114328913700831</v>
      </c>
      <c r="AW57" s="157">
        <f t="shared" si="105"/>
        <v>16.453769559032718</v>
      </c>
      <c r="AX57" s="157">
        <f t="shared" si="106"/>
        <v>6.2131907913343545</v>
      </c>
      <c r="AY57" s="157">
        <f t="shared" si="107"/>
        <v>3.8524391510577165</v>
      </c>
      <c r="AZ57" s="157">
        <f t="shared" si="108"/>
        <v>12.605851413543723</v>
      </c>
      <c r="BA57" s="157">
        <f t="shared" si="109"/>
        <v>4.0218045356022127</v>
      </c>
      <c r="BB57" s="157">
        <f t="shared" si="110"/>
        <v>11.735810872964771</v>
      </c>
      <c r="BC57" s="157">
        <f t="shared" si="111"/>
        <v>12.648517673888247</v>
      </c>
      <c r="BD57" s="157">
        <f t="shared" si="111"/>
        <v>18.806468660818084</v>
      </c>
      <c r="BE57" s="299" t="str">
        <f t="shared" si="115"/>
        <v/>
      </c>
      <c r="BF57" s="52" t="str">
        <f t="shared" si="112"/>
        <v/>
      </c>
      <c r="BH57" s="105"/>
      <c r="BI57" s="105"/>
    </row>
    <row r="58" spans="1:61" ht="20.100000000000001" customHeight="1">
      <c r="A58" s="121" t="s">
        <v>79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54">
        <v>218.68000000000004</v>
      </c>
      <c r="R58" s="119"/>
      <c r="S58" s="52" t="str">
        <f t="shared" si="114"/>
        <v/>
      </c>
      <c r="U58" s="109" t="s">
        <v>79</v>
      </c>
      <c r="V58" s="19">
        <v>248.68200000000002</v>
      </c>
      <c r="W58" s="154">
        <v>13.135</v>
      </c>
      <c r="X58" s="154">
        <v>170.39499999999998</v>
      </c>
      <c r="Y58" s="154">
        <v>85.355999999999995</v>
      </c>
      <c r="Z58" s="154">
        <v>57.158000000000001</v>
      </c>
      <c r="AA58" s="154">
        <v>62.073999999999998</v>
      </c>
      <c r="AB58" s="154">
        <v>182.14699999999996</v>
      </c>
      <c r="AC58" s="154">
        <v>90.742000000000004</v>
      </c>
      <c r="AD58" s="154">
        <v>92.774000000000001</v>
      </c>
      <c r="AE58" s="154">
        <v>20.315999999999999</v>
      </c>
      <c r="AF58" s="154">
        <v>52.984999999999999</v>
      </c>
      <c r="AG58" s="154">
        <v>98.681000000000012</v>
      </c>
      <c r="AH58" s="154">
        <v>194.059</v>
      </c>
      <c r="AI58" s="154">
        <v>53.199000000000005</v>
      </c>
      <c r="AJ58" s="154">
        <v>229.73099999999991</v>
      </c>
      <c r="AK58" s="154">
        <v>193.50400000000008</v>
      </c>
      <c r="AL58" s="119"/>
      <c r="AM58" s="52" t="str">
        <f t="shared" si="113"/>
        <v/>
      </c>
      <c r="AO58" s="125">
        <f t="shared" si="97"/>
        <v>3.3921512460613008</v>
      </c>
      <c r="AP58" s="157">
        <f t="shared" si="98"/>
        <v>6.9131578947368419</v>
      </c>
      <c r="AQ58" s="157">
        <f t="shared" si="99"/>
        <v>2.1921112554836548</v>
      </c>
      <c r="AR58" s="157">
        <f t="shared" si="100"/>
        <v>4.2767812406052705</v>
      </c>
      <c r="AS58" s="157">
        <f t="shared" si="101"/>
        <v>5.0834222696549265</v>
      </c>
      <c r="AT58" s="157">
        <f t="shared" si="102"/>
        <v>1.8476054409619906</v>
      </c>
      <c r="AU58" s="157">
        <f t="shared" si="103"/>
        <v>8.7185046907907306</v>
      </c>
      <c r="AV58" s="157">
        <f t="shared" si="104"/>
        <v>5.8071163445539478</v>
      </c>
      <c r="AW58" s="157">
        <f t="shared" si="105"/>
        <v>8.9845051326748013</v>
      </c>
      <c r="AX58" s="157">
        <f t="shared" si="106"/>
        <v>69.814432989690744</v>
      </c>
      <c r="AY58" s="157">
        <f t="shared" si="107"/>
        <v>10.103928299008389</v>
      </c>
      <c r="AZ58" s="157">
        <f t="shared" si="108"/>
        <v>20.221516393442624</v>
      </c>
      <c r="BA58" s="157">
        <f t="shared" si="109"/>
        <v>8.7912929238017519</v>
      </c>
      <c r="BB58" s="157">
        <f t="shared" si="110"/>
        <v>91.880829015544094</v>
      </c>
      <c r="BC58" s="157">
        <f t="shared" si="111"/>
        <v>7.6897405857740617</v>
      </c>
      <c r="BD58" s="157">
        <f t="shared" si="111"/>
        <v>8.8487287360526814</v>
      </c>
      <c r="BE58" s="299" t="str">
        <f t="shared" si="115"/>
        <v/>
      </c>
      <c r="BF58" s="52" t="str">
        <f t="shared" si="112"/>
        <v/>
      </c>
      <c r="BH58" s="105"/>
      <c r="BI58" s="105"/>
    </row>
    <row r="59" spans="1:61" ht="20.100000000000001" customHeight="1">
      <c r="A59" s="121" t="s">
        <v>80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54">
        <v>42.160000000000011</v>
      </c>
      <c r="R59" s="119"/>
      <c r="S59" s="52" t="str">
        <f t="shared" si="114"/>
        <v/>
      </c>
      <c r="U59" s="109" t="s">
        <v>80</v>
      </c>
      <c r="V59" s="19">
        <v>26.283999999999999</v>
      </c>
      <c r="W59" s="154">
        <v>140.136</v>
      </c>
      <c r="X59" s="154">
        <v>62.427000000000007</v>
      </c>
      <c r="Y59" s="154">
        <v>148.22899999999998</v>
      </c>
      <c r="Z59" s="154">
        <v>99.02600000000001</v>
      </c>
      <c r="AA59" s="154">
        <v>189.15099999999995</v>
      </c>
      <c r="AB59" s="154">
        <v>114.91000000000001</v>
      </c>
      <c r="AC59" s="154">
        <v>15.391</v>
      </c>
      <c r="AD59" s="154">
        <v>141.86099999999999</v>
      </c>
      <c r="AE59" s="154">
        <v>88.779999999999987</v>
      </c>
      <c r="AF59" s="154">
        <v>72.782000000000011</v>
      </c>
      <c r="AG59" s="154">
        <v>256.71899999999999</v>
      </c>
      <c r="AH59" s="154">
        <v>308.47400000000005</v>
      </c>
      <c r="AI59" s="154">
        <v>368.83200000000011</v>
      </c>
      <c r="AJ59" s="154">
        <v>156.05799999999999</v>
      </c>
      <c r="AK59" s="154">
        <v>222.68999999999988</v>
      </c>
      <c r="AL59" s="119"/>
      <c r="AM59" s="52" t="str">
        <f t="shared" si="113"/>
        <v/>
      </c>
      <c r="AO59" s="125">
        <f t="shared" si="97"/>
        <v>3.485479379392654</v>
      </c>
      <c r="AP59" s="157">
        <f t="shared" si="98"/>
        <v>6.9185880029622302</v>
      </c>
      <c r="AQ59" s="157">
        <f t="shared" si="99"/>
        <v>4.9439296745070092</v>
      </c>
      <c r="AR59" s="157">
        <f t="shared" si="100"/>
        <v>7.6914176006641757</v>
      </c>
      <c r="AS59" s="157">
        <f t="shared" si="101"/>
        <v>5.3903434761308588</v>
      </c>
      <c r="AT59" s="157">
        <f t="shared" si="102"/>
        <v>3.7363160493827152</v>
      </c>
      <c r="AU59" s="157">
        <f t="shared" si="103"/>
        <v>4.120262469073829</v>
      </c>
      <c r="AV59" s="157">
        <f t="shared" si="104"/>
        <v>59.42471042471044</v>
      </c>
      <c r="AW59" s="157">
        <f t="shared" si="105"/>
        <v>4.9669479359966386</v>
      </c>
      <c r="AX59" s="157">
        <f t="shared" si="106"/>
        <v>27.640099626400993</v>
      </c>
      <c r="AY59" s="157">
        <f t="shared" si="107"/>
        <v>6.7018416206261495</v>
      </c>
      <c r="AZ59" s="157">
        <f t="shared" si="108"/>
        <v>7.1731258207829196</v>
      </c>
      <c r="BA59" s="157">
        <f t="shared" si="109"/>
        <v>7.449803173376484</v>
      </c>
      <c r="BB59" s="157">
        <f t="shared" si="110"/>
        <v>13.273545182999245</v>
      </c>
      <c r="BC59" s="157">
        <f t="shared" si="111"/>
        <v>5.381681495275541</v>
      </c>
      <c r="BD59" s="157">
        <f t="shared" si="111"/>
        <v>52.820208728652709</v>
      </c>
      <c r="BE59" s="299" t="str">
        <f t="shared" si="115"/>
        <v/>
      </c>
      <c r="BF59" s="52" t="str">
        <f t="shared" si="112"/>
        <v/>
      </c>
      <c r="BH59" s="105"/>
      <c r="BI59" s="105"/>
    </row>
    <row r="60" spans="1:61" ht="20.100000000000001" customHeight="1">
      <c r="A60" s="121" t="s">
        <v>81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54">
        <v>152.54000000000013</v>
      </c>
      <c r="R60" s="119"/>
      <c r="S60" s="52" t="str">
        <f t="shared" si="114"/>
        <v/>
      </c>
      <c r="U60" s="109" t="s">
        <v>81</v>
      </c>
      <c r="V60" s="19">
        <v>80.941000000000003</v>
      </c>
      <c r="W60" s="154">
        <v>133.739</v>
      </c>
      <c r="X60" s="154">
        <v>0.89600000000000013</v>
      </c>
      <c r="Y60" s="154">
        <v>99.911000000000001</v>
      </c>
      <c r="Z60" s="154">
        <v>62.055999999999997</v>
      </c>
      <c r="AA60" s="154">
        <v>42.978000000000009</v>
      </c>
      <c r="AB60" s="154">
        <v>73.328000000000003</v>
      </c>
      <c r="AC60" s="154">
        <v>7.7379999999999995</v>
      </c>
      <c r="AD60" s="154">
        <v>45.496000000000002</v>
      </c>
      <c r="AE60" s="154">
        <v>116.032</v>
      </c>
      <c r="AF60" s="154">
        <v>123.81899999999997</v>
      </c>
      <c r="AG60" s="154">
        <v>149.98599999999999</v>
      </c>
      <c r="AH60" s="154">
        <v>319.26399999999995</v>
      </c>
      <c r="AI60" s="154">
        <v>57.844000000000001</v>
      </c>
      <c r="AJ60" s="154">
        <v>148.756</v>
      </c>
      <c r="AK60" s="154">
        <v>156.06899999999999</v>
      </c>
      <c r="AL60" s="119"/>
      <c r="AM60" s="52" t="str">
        <f t="shared" si="113"/>
        <v/>
      </c>
      <c r="AO60" s="125">
        <f t="shared" si="97"/>
        <v>3.3624543037554004</v>
      </c>
      <c r="AP60" s="157">
        <f t="shared" si="98"/>
        <v>4.4061213059664608</v>
      </c>
      <c r="AQ60" s="157">
        <f t="shared" si="99"/>
        <v>6.4000000000000012</v>
      </c>
      <c r="AR60" s="157">
        <f t="shared" si="100"/>
        <v>5.0130958354239841</v>
      </c>
      <c r="AS60" s="157">
        <f t="shared" si="101"/>
        <v>3.816247463255642</v>
      </c>
      <c r="AT60" s="157">
        <f t="shared" si="102"/>
        <v>1.6204049315688276</v>
      </c>
      <c r="AU60" s="157">
        <f t="shared" si="103"/>
        <v>9.7914274268927759</v>
      </c>
      <c r="AV60" s="157">
        <f t="shared" si="104"/>
        <v>28.659259259259258</v>
      </c>
      <c r="AW60" s="157">
        <f t="shared" si="105"/>
        <v>1.8691097325500186</v>
      </c>
      <c r="AX60" s="157">
        <f t="shared" si="106"/>
        <v>7.1277105473309144</v>
      </c>
      <c r="AY60" s="157">
        <f t="shared" si="107"/>
        <v>7.5646994134897314</v>
      </c>
      <c r="AZ60" s="157">
        <f t="shared" si="108"/>
        <v>9.2515420676042428</v>
      </c>
      <c r="BA60" s="157">
        <f t="shared" si="109"/>
        <v>19.24436407474381</v>
      </c>
      <c r="BB60" s="157">
        <f t="shared" si="110"/>
        <v>11.364243614931233</v>
      </c>
      <c r="BC60" s="157">
        <f t="shared" si="111"/>
        <v>6.7322592324402608</v>
      </c>
      <c r="BD60" s="157">
        <f t="shared" si="111"/>
        <v>10.231349154320169</v>
      </c>
      <c r="BE60" s="299" t="str">
        <f t="shared" si="115"/>
        <v/>
      </c>
      <c r="BF60" s="52" t="str">
        <f t="shared" si="112"/>
        <v/>
      </c>
      <c r="BH60" s="105"/>
      <c r="BI60" s="105"/>
    </row>
    <row r="61" spans="1:61" ht="20.100000000000001" customHeight="1">
      <c r="A61" s="121" t="s">
        <v>82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54">
        <v>53.060000000000009</v>
      </c>
      <c r="R61" s="119"/>
      <c r="S61" s="52" t="str">
        <f t="shared" si="114"/>
        <v/>
      </c>
      <c r="U61" s="109" t="s">
        <v>82</v>
      </c>
      <c r="V61" s="19">
        <v>62.047999999999995</v>
      </c>
      <c r="W61" s="154">
        <v>49.418999999999997</v>
      </c>
      <c r="X61" s="154">
        <v>115.30700000000002</v>
      </c>
      <c r="Y61" s="154">
        <v>48.548999999999999</v>
      </c>
      <c r="Z61" s="154">
        <v>60.350999999999999</v>
      </c>
      <c r="AA61" s="154">
        <v>250.62000000000003</v>
      </c>
      <c r="AB61" s="154">
        <v>66.029999999999987</v>
      </c>
      <c r="AC61" s="154">
        <v>58.631000000000007</v>
      </c>
      <c r="AD61" s="154">
        <v>111.59399999999999</v>
      </c>
      <c r="AE61" s="154">
        <v>193.00300000000004</v>
      </c>
      <c r="AF61" s="154">
        <v>285.58600000000001</v>
      </c>
      <c r="AG61" s="154">
        <v>185.32599999999994</v>
      </c>
      <c r="AH61" s="154">
        <v>275.30900000000003</v>
      </c>
      <c r="AI61" s="154">
        <v>299.64300000000009</v>
      </c>
      <c r="AJ61" s="154">
        <v>1020.7949999999997</v>
      </c>
      <c r="AK61" s="154">
        <v>184.76600000000002</v>
      </c>
      <c r="AL61" s="119"/>
      <c r="AM61" s="52" t="str">
        <f t="shared" si="113"/>
        <v/>
      </c>
      <c r="AO61" s="125">
        <f t="shared" ref="AO61:AP67" si="116">(V61/B61)*10</f>
        <v>4.6122054560321102</v>
      </c>
      <c r="AP61" s="157">
        <f t="shared" si="116"/>
        <v>2.7942440348298092</v>
      </c>
      <c r="AQ61" s="157">
        <f t="shared" ref="AQ61:AZ63" si="117">IF(X61="","",(X61/D61)*10)</f>
        <v>5.6581284655773123</v>
      </c>
      <c r="AR61" s="157">
        <f t="shared" si="117"/>
        <v>6.3913902053712492</v>
      </c>
      <c r="AS61" s="157">
        <f t="shared" si="117"/>
        <v>6.9560857538035954</v>
      </c>
      <c r="AT61" s="157">
        <f t="shared" si="117"/>
        <v>7.400561051232839</v>
      </c>
      <c r="AU61" s="157">
        <f t="shared" si="117"/>
        <v>6.129211918685602</v>
      </c>
      <c r="AV61" s="157">
        <f t="shared" si="117"/>
        <v>3.0930048533445875</v>
      </c>
      <c r="AW61" s="157">
        <f t="shared" si="117"/>
        <v>6.8194817892935706</v>
      </c>
      <c r="AX61" s="157">
        <f t="shared" si="117"/>
        <v>16.76100738167608</v>
      </c>
      <c r="AY61" s="157">
        <f t="shared" si="117"/>
        <v>10.166459008223278</v>
      </c>
      <c r="AZ61" s="157">
        <f t="shared" si="117"/>
        <v>6.4409689639592713</v>
      </c>
      <c r="BA61" s="157">
        <f t="shared" ref="BA61:BA63" si="118">IF(AH61="","",(AH61/N61)*10)</f>
        <v>30.569509216078167</v>
      </c>
      <c r="BB61" s="157">
        <f>IF(AI61="","",(AI61/O61)*10)</f>
        <v>13.213520306918907</v>
      </c>
      <c r="BC61" s="157">
        <f t="shared" ref="BC61:BD63" si="119">IF(AJ61="","",(AJ61/P61)*10)</f>
        <v>47.82585269865065</v>
      </c>
      <c r="BD61" s="157">
        <f t="shared" si="119"/>
        <v>34.822088202035431</v>
      </c>
      <c r="BE61" s="299" t="str">
        <f t="shared" si="115"/>
        <v/>
      </c>
      <c r="BF61" s="52" t="str">
        <f t="shared" si="112"/>
        <v/>
      </c>
      <c r="BH61" s="105"/>
      <c r="BI61" s="105"/>
    </row>
    <row r="62" spans="1:61" ht="20.100000000000001" customHeight="1" thickBot="1">
      <c r="A62" s="122" t="s">
        <v>83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55">
        <v>184.31000000000003</v>
      </c>
      <c r="R62" s="123"/>
      <c r="S62" s="52" t="str">
        <f t="shared" si="114"/>
        <v/>
      </c>
      <c r="U62" s="110" t="s">
        <v>83</v>
      </c>
      <c r="V62" s="19">
        <v>30.416</v>
      </c>
      <c r="W62" s="154">
        <v>47.312999999999995</v>
      </c>
      <c r="X62" s="154">
        <v>23.595999999999997</v>
      </c>
      <c r="Y62" s="154">
        <v>78.717000000000013</v>
      </c>
      <c r="Z62" s="154">
        <v>56.821999999999996</v>
      </c>
      <c r="AA62" s="154">
        <v>94.972999999999999</v>
      </c>
      <c r="AB62" s="154">
        <v>72.218000000000018</v>
      </c>
      <c r="AC62" s="154">
        <v>81.169000000000011</v>
      </c>
      <c r="AD62" s="154">
        <v>81.001999999999995</v>
      </c>
      <c r="AE62" s="154">
        <v>103.39299999999999</v>
      </c>
      <c r="AF62" s="154">
        <v>78.418999999999969</v>
      </c>
      <c r="AG62" s="154">
        <v>91.548000000000016</v>
      </c>
      <c r="AH62" s="154">
        <v>146.48499999999996</v>
      </c>
      <c r="AI62" s="154">
        <v>226.58299999999997</v>
      </c>
      <c r="AJ62" s="154">
        <v>499.74499999999989</v>
      </c>
      <c r="AK62" s="154">
        <v>175.28600000000006</v>
      </c>
      <c r="AL62" s="119"/>
      <c r="AM62" s="52" t="str">
        <f t="shared" si="113"/>
        <v/>
      </c>
      <c r="AO62" s="125">
        <f t="shared" si="116"/>
        <v>3.2621192621192625</v>
      </c>
      <c r="AP62" s="157">
        <f t="shared" si="116"/>
        <v>3.8014623172103477</v>
      </c>
      <c r="AQ62" s="157">
        <f t="shared" si="117"/>
        <v>2.0859264497878356</v>
      </c>
      <c r="AR62" s="157">
        <f t="shared" si="117"/>
        <v>7.1192005064664921</v>
      </c>
      <c r="AS62" s="157">
        <f t="shared" si="117"/>
        <v>7.7881030701754375</v>
      </c>
      <c r="AT62" s="157">
        <f t="shared" si="117"/>
        <v>4.5561525545694419</v>
      </c>
      <c r="AU62" s="157">
        <f t="shared" si="117"/>
        <v>8.2780834479596539</v>
      </c>
      <c r="AV62" s="157">
        <f t="shared" si="117"/>
        <v>7.588015331401329</v>
      </c>
      <c r="AW62" s="157">
        <f t="shared" si="117"/>
        <v>7.0216712898751732</v>
      </c>
      <c r="AX62" s="157">
        <f t="shared" si="117"/>
        <v>6.3237308868501527</v>
      </c>
      <c r="AY62" s="157">
        <f t="shared" si="117"/>
        <v>5.4186705362078502</v>
      </c>
      <c r="AZ62" s="157">
        <f t="shared" si="117"/>
        <v>12.885010555946518</v>
      </c>
      <c r="BA62" s="157">
        <f t="shared" si="118"/>
        <v>66.553839164016367</v>
      </c>
      <c r="BB62" s="157">
        <f>IF(AI62="","",(AI62/O62)*10)</f>
        <v>7.4095160235448079</v>
      </c>
      <c r="BC62" s="157">
        <f t="shared" si="119"/>
        <v>32.699404567166106</v>
      </c>
      <c r="BD62" s="157">
        <f t="shared" si="119"/>
        <v>9.5103901036297565</v>
      </c>
      <c r="BE62" s="299" t="str">
        <f t="shared" si="115"/>
        <v/>
      </c>
      <c r="BF62" s="52" t="str">
        <f t="shared" si="112"/>
        <v/>
      </c>
      <c r="BH62" s="105"/>
      <c r="BI62" s="105"/>
    </row>
    <row r="63" spans="1:61" ht="20.100000000000001" customHeight="1" thickBot="1">
      <c r="A63" s="35" t="str">
        <f>A19</f>
        <v>jan-mar</v>
      </c>
      <c r="B63" s="167">
        <f>SUM(B51:B53)</f>
        <v>510.83</v>
      </c>
      <c r="C63" s="168">
        <f t="shared" ref="C63:R63" si="120">SUM(C51:C53)</f>
        <v>1024.79</v>
      </c>
      <c r="D63" s="168">
        <f t="shared" si="120"/>
        <v>450.64</v>
      </c>
      <c r="E63" s="168">
        <f t="shared" si="120"/>
        <v>1578.6399999999999</v>
      </c>
      <c r="F63" s="168">
        <f t="shared" si="120"/>
        <v>623.19000000000005</v>
      </c>
      <c r="G63" s="168">
        <f t="shared" si="120"/>
        <v>256.62</v>
      </c>
      <c r="H63" s="168">
        <f t="shared" si="120"/>
        <v>278.10999999999996</v>
      </c>
      <c r="I63" s="168">
        <f t="shared" si="120"/>
        <v>682.05000000000007</v>
      </c>
      <c r="J63" s="168">
        <f t="shared" si="120"/>
        <v>363.4</v>
      </c>
      <c r="K63" s="168">
        <f t="shared" si="120"/>
        <v>324.84000000000003</v>
      </c>
      <c r="L63" s="168">
        <f t="shared" si="120"/>
        <v>666.59</v>
      </c>
      <c r="M63" s="168">
        <f t="shared" si="120"/>
        <v>423.11999999999995</v>
      </c>
      <c r="N63" s="168">
        <f t="shared" si="120"/>
        <v>618.80999999999983</v>
      </c>
      <c r="O63" s="168">
        <f t="shared" si="120"/>
        <v>896.84999999999991</v>
      </c>
      <c r="P63" s="168">
        <f t="shared" si="120"/>
        <v>410.33000000000015</v>
      </c>
      <c r="Q63" s="168">
        <f t="shared" si="120"/>
        <v>347.36000000000013</v>
      </c>
      <c r="R63" s="169">
        <f t="shared" si="120"/>
        <v>2670.0099999999998</v>
      </c>
      <c r="S63" s="61">
        <f t="shared" si="114"/>
        <v>6.6865787655458275</v>
      </c>
      <c r="U63" s="109"/>
      <c r="V63" s="167">
        <f>SUM(V51:V53)</f>
        <v>176.74100000000001</v>
      </c>
      <c r="W63" s="168">
        <f t="shared" ref="W63:AL63" si="121">SUM(W51:W53)</f>
        <v>391.447</v>
      </c>
      <c r="X63" s="168">
        <f t="shared" si="121"/>
        <v>211.98399999999998</v>
      </c>
      <c r="Y63" s="168">
        <f t="shared" si="121"/>
        <v>232.916</v>
      </c>
      <c r="Z63" s="168">
        <f t="shared" si="121"/>
        <v>266.57599999999996</v>
      </c>
      <c r="AA63" s="168">
        <f t="shared" si="121"/>
        <v>129.57999999999998</v>
      </c>
      <c r="AB63" s="168">
        <f t="shared" si="121"/>
        <v>229.95</v>
      </c>
      <c r="AC63" s="168">
        <f t="shared" si="121"/>
        <v>393.07100000000003</v>
      </c>
      <c r="AD63" s="168">
        <f t="shared" si="121"/>
        <v>307.45100000000002</v>
      </c>
      <c r="AE63" s="168">
        <f t="shared" si="121"/>
        <v>425.43199999999996</v>
      </c>
      <c r="AF63" s="168">
        <f t="shared" si="121"/>
        <v>1032.018</v>
      </c>
      <c r="AG63" s="168">
        <f t="shared" si="121"/>
        <v>380.52600000000007</v>
      </c>
      <c r="AH63" s="168">
        <f t="shared" si="121"/>
        <v>632.375</v>
      </c>
      <c r="AI63" s="168">
        <f t="shared" si="121"/>
        <v>902.29300000000012</v>
      </c>
      <c r="AJ63" s="168">
        <f t="shared" si="121"/>
        <v>637.80299999999988</v>
      </c>
      <c r="AK63" s="168">
        <f t="shared" si="121"/>
        <v>655.61799999999994</v>
      </c>
      <c r="AL63" s="169">
        <f t="shared" si="121"/>
        <v>948.4190000000001</v>
      </c>
      <c r="AM63" s="61">
        <f t="shared" si="113"/>
        <v>0.44660305238721359</v>
      </c>
      <c r="AO63" s="172">
        <f t="shared" si="116"/>
        <v>3.4598790204177519</v>
      </c>
      <c r="AP63" s="173">
        <f t="shared" si="116"/>
        <v>3.819777710555333</v>
      </c>
      <c r="AQ63" s="173">
        <f t="shared" si="117"/>
        <v>4.7040653293094268</v>
      </c>
      <c r="AR63" s="173">
        <f t="shared" si="117"/>
        <v>1.4754218821263874</v>
      </c>
      <c r="AS63" s="173">
        <f t="shared" si="117"/>
        <v>4.2776039410131732</v>
      </c>
      <c r="AT63" s="173">
        <f t="shared" si="117"/>
        <v>5.0494895175746235</v>
      </c>
      <c r="AU63" s="173">
        <f t="shared" si="117"/>
        <v>8.2683110999244906</v>
      </c>
      <c r="AV63" s="173">
        <f t="shared" si="117"/>
        <v>5.7630818854922659</v>
      </c>
      <c r="AW63" s="173">
        <f t="shared" si="117"/>
        <v>8.4604017611447464</v>
      </c>
      <c r="AX63" s="173">
        <f t="shared" si="117"/>
        <v>13.096662972540326</v>
      </c>
      <c r="AY63" s="173">
        <f t="shared" si="117"/>
        <v>15.482050435800117</v>
      </c>
      <c r="AZ63" s="173">
        <f t="shared" si="117"/>
        <v>8.9933352240499183</v>
      </c>
      <c r="BA63" s="173">
        <f t="shared" si="118"/>
        <v>10.219211066401645</v>
      </c>
      <c r="BB63" s="173">
        <f>IF(AI63="","",(AI63/O63)*10)</f>
        <v>10.060690193454873</v>
      </c>
      <c r="BC63" s="173">
        <f t="shared" si="119"/>
        <v>15.543659980990901</v>
      </c>
      <c r="BD63" s="173">
        <f t="shared" si="119"/>
        <v>18.874309074159367</v>
      </c>
      <c r="BE63" s="173">
        <f t="shared" si="115"/>
        <v>3.552117782330404</v>
      </c>
      <c r="BF63" s="61">
        <f t="shared" si="112"/>
        <v>-0.81180144034021495</v>
      </c>
      <c r="BH63" s="105"/>
      <c r="BI63" s="105"/>
    </row>
    <row r="64" spans="1:61" ht="20.100000000000001" customHeight="1">
      <c r="A64" s="121" t="s">
        <v>84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Q64" si="122">SUM(E51:E53)</f>
        <v>1578.6399999999999</v>
      </c>
      <c r="F64" s="154">
        <f t="shared" si="122"/>
        <v>623.19000000000005</v>
      </c>
      <c r="G64" s="154">
        <f t="shared" si="122"/>
        <v>256.62</v>
      </c>
      <c r="H64" s="154">
        <f t="shared" si="122"/>
        <v>278.10999999999996</v>
      </c>
      <c r="I64" s="154">
        <f t="shared" si="122"/>
        <v>682.05000000000007</v>
      </c>
      <c r="J64" s="154">
        <f t="shared" si="122"/>
        <v>363.4</v>
      </c>
      <c r="K64" s="154">
        <f t="shared" si="122"/>
        <v>324.84000000000003</v>
      </c>
      <c r="L64" s="154">
        <f t="shared" si="122"/>
        <v>666.59</v>
      </c>
      <c r="M64" s="154">
        <f t="shared" si="122"/>
        <v>423.11999999999995</v>
      </c>
      <c r="N64" s="154">
        <f t="shared" si="122"/>
        <v>618.80999999999983</v>
      </c>
      <c r="O64" s="154">
        <f t="shared" ref="O64:P64" si="123">SUM(O51:O53)</f>
        <v>896.84999999999991</v>
      </c>
      <c r="P64" s="154">
        <f t="shared" si="123"/>
        <v>410.33000000000015</v>
      </c>
      <c r="Q64" s="154">
        <f t="shared" si="122"/>
        <v>347.36000000000013</v>
      </c>
      <c r="R64" s="154">
        <f>IF(R53="","",SUM(R51:R53))</f>
        <v>2670.0099999999998</v>
      </c>
      <c r="S64" s="61">
        <f t="shared" si="114"/>
        <v>6.6865787655458275</v>
      </c>
      <c r="U64" s="108" t="s">
        <v>84</v>
      </c>
      <c r="V64" s="19">
        <f>SUM(V51:V53)</f>
        <v>176.74100000000001</v>
      </c>
      <c r="W64" s="154">
        <f t="shared" ref="W64:AH64" si="124">SUM(W51:W53)</f>
        <v>391.447</v>
      </c>
      <c r="X64" s="154">
        <f t="shared" si="124"/>
        <v>211.98399999999998</v>
      </c>
      <c r="Y64" s="154">
        <f t="shared" si="124"/>
        <v>232.916</v>
      </c>
      <c r="Z64" s="154">
        <f t="shared" si="124"/>
        <v>266.57599999999996</v>
      </c>
      <c r="AA64" s="154">
        <f t="shared" si="124"/>
        <v>129.57999999999998</v>
      </c>
      <c r="AB64" s="154">
        <f t="shared" si="124"/>
        <v>229.95</v>
      </c>
      <c r="AC64" s="154">
        <f t="shared" si="124"/>
        <v>393.07100000000003</v>
      </c>
      <c r="AD64" s="154">
        <f t="shared" si="124"/>
        <v>307.45100000000002</v>
      </c>
      <c r="AE64" s="154">
        <f t="shared" si="124"/>
        <v>425.43199999999996</v>
      </c>
      <c r="AF64" s="154">
        <f t="shared" si="124"/>
        <v>1032.018</v>
      </c>
      <c r="AG64" s="154">
        <f t="shared" si="124"/>
        <v>380.52600000000007</v>
      </c>
      <c r="AH64" s="154">
        <f t="shared" si="124"/>
        <v>632.375</v>
      </c>
      <c r="AI64" s="154">
        <f t="shared" ref="AI64:AL64" si="125">SUM(AI51:AI53)</f>
        <v>902.29300000000012</v>
      </c>
      <c r="AJ64" s="154">
        <f t="shared" si="125"/>
        <v>637.80299999999988</v>
      </c>
      <c r="AK64" s="154">
        <f t="shared" si="125"/>
        <v>655.61799999999994</v>
      </c>
      <c r="AL64" s="154">
        <f t="shared" si="125"/>
        <v>948.4190000000001</v>
      </c>
      <c r="AM64" s="61">
        <f t="shared" si="113"/>
        <v>0.44660305238721359</v>
      </c>
      <c r="AO64" s="124">
        <f t="shared" si="116"/>
        <v>3.4598790204177519</v>
      </c>
      <c r="AP64" s="156">
        <f t="shared" si="116"/>
        <v>3.819777710555333</v>
      </c>
      <c r="AQ64" s="156">
        <f t="shared" ref="AQ64:AZ66" si="126">(X64/D64)*10</f>
        <v>4.7040653293094268</v>
      </c>
      <c r="AR64" s="156">
        <f t="shared" si="126"/>
        <v>1.4754218821263874</v>
      </c>
      <c r="AS64" s="156">
        <f t="shared" si="126"/>
        <v>4.2776039410131732</v>
      </c>
      <c r="AT64" s="156">
        <f t="shared" si="126"/>
        <v>5.0494895175746235</v>
      </c>
      <c r="AU64" s="156">
        <f t="shared" si="126"/>
        <v>8.2683110999244906</v>
      </c>
      <c r="AV64" s="156">
        <f t="shared" si="126"/>
        <v>5.7630818854922659</v>
      </c>
      <c r="AW64" s="156">
        <f t="shared" si="126"/>
        <v>8.4604017611447464</v>
      </c>
      <c r="AX64" s="156">
        <f t="shared" si="126"/>
        <v>13.096662972540326</v>
      </c>
      <c r="AY64" s="156">
        <f t="shared" si="126"/>
        <v>15.482050435800117</v>
      </c>
      <c r="AZ64" s="156">
        <f t="shared" si="126"/>
        <v>8.9933352240499183</v>
      </c>
      <c r="BA64" s="156">
        <f t="shared" ref="BA64:BA66" si="127">(AH64/N64)*10</f>
        <v>10.219211066401645</v>
      </c>
      <c r="BB64" s="156">
        <f>(AI64/O64)*10</f>
        <v>10.060690193454873</v>
      </c>
      <c r="BC64" s="156">
        <f t="shared" ref="BC64:BD66" si="128">(AJ64/P64)*10</f>
        <v>15.543659980990901</v>
      </c>
      <c r="BD64" s="156">
        <f t="shared" si="128"/>
        <v>18.874309074159367</v>
      </c>
      <c r="BE64" s="156">
        <f>IF(AL64="","",(AL64/R64)*10)</f>
        <v>3.552117782330404</v>
      </c>
      <c r="BF64" s="61">
        <f t="shared" si="112"/>
        <v>-0.81180144034021495</v>
      </c>
    </row>
    <row r="65" spans="1:58" ht="20.100000000000001" customHeight="1">
      <c r="A65" s="121" t="s">
        <v>85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Q65" si="129">SUM(E54:E56)</f>
        <v>639.50999999999988</v>
      </c>
      <c r="F65" s="154">
        <f t="shared" si="129"/>
        <v>1211.1999999999998</v>
      </c>
      <c r="G65" s="154">
        <f t="shared" si="129"/>
        <v>771.18000000000006</v>
      </c>
      <c r="H65" s="154">
        <f t="shared" si="129"/>
        <v>1169.0899999999999</v>
      </c>
      <c r="I65" s="154">
        <f t="shared" si="129"/>
        <v>131.77999999999997</v>
      </c>
      <c r="J65" s="154">
        <f t="shared" si="129"/>
        <v>690.83</v>
      </c>
      <c r="K65" s="154">
        <f t="shared" si="129"/>
        <v>894.35999999999967</v>
      </c>
      <c r="L65" s="154">
        <f t="shared" si="129"/>
        <v>193.45999999999995</v>
      </c>
      <c r="M65" s="154">
        <f t="shared" si="129"/>
        <v>586.74</v>
      </c>
      <c r="N65" s="154">
        <f t="shared" si="129"/>
        <v>720.69999999999982</v>
      </c>
      <c r="O65" s="154">
        <f t="shared" ref="O65:P65" si="130">SUM(O54:O56)</f>
        <v>450.32000000000016</v>
      </c>
      <c r="P65" s="154">
        <f t="shared" si="130"/>
        <v>290.40000000000003</v>
      </c>
      <c r="Q65" s="154">
        <f t="shared" si="129"/>
        <v>836.29000000000008</v>
      </c>
      <c r="R65" s="154" t="str">
        <f>IF(R56="","",SUM(R54:R56))</f>
        <v/>
      </c>
      <c r="S65" s="52" t="str">
        <f t="shared" si="114"/>
        <v/>
      </c>
      <c r="U65" s="109" t="s">
        <v>85</v>
      </c>
      <c r="V65" s="19">
        <f>SUM(V54:V56)</f>
        <v>172.44200000000001</v>
      </c>
      <c r="W65" s="154">
        <f t="shared" ref="W65:AH65" si="131">SUM(W54:W56)</f>
        <v>186.90999999999997</v>
      </c>
      <c r="X65" s="154">
        <f t="shared" si="131"/>
        <v>317.54300000000001</v>
      </c>
      <c r="Y65" s="154">
        <f t="shared" si="131"/>
        <v>273.15200000000004</v>
      </c>
      <c r="Z65" s="154">
        <f t="shared" si="131"/>
        <v>274.7589999999999</v>
      </c>
      <c r="AA65" s="154">
        <f t="shared" si="131"/>
        <v>324.92199999999997</v>
      </c>
      <c r="AB65" s="154">
        <f t="shared" si="131"/>
        <v>316.45400000000001</v>
      </c>
      <c r="AC65" s="154">
        <f t="shared" si="131"/>
        <v>218.61900000000003</v>
      </c>
      <c r="AD65" s="154">
        <f t="shared" si="131"/>
        <v>473.084</v>
      </c>
      <c r="AE65" s="154">
        <f t="shared" si="131"/>
        <v>407.07599999999996</v>
      </c>
      <c r="AF65" s="154">
        <f t="shared" si="131"/>
        <v>151.21100000000001</v>
      </c>
      <c r="AG65" s="154">
        <f t="shared" si="131"/>
        <v>1125.3350000000005</v>
      </c>
      <c r="AH65" s="154">
        <f t="shared" si="131"/>
        <v>764.87600000000009</v>
      </c>
      <c r="AI65" s="154">
        <f t="shared" ref="AI65:AK65" si="132">SUM(AI54:AI56)</f>
        <v>659.798</v>
      </c>
      <c r="AJ65" s="154">
        <f t="shared" si="132"/>
        <v>464.0329999999999</v>
      </c>
      <c r="AK65" s="154">
        <f t="shared" si="132"/>
        <v>774.52900000000011</v>
      </c>
      <c r="AL65" s="154"/>
      <c r="AM65" s="52"/>
      <c r="AO65" s="125">
        <f t="shared" si="116"/>
        <v>2.6427082694783306</v>
      </c>
      <c r="AP65" s="157">
        <f t="shared" si="116"/>
        <v>3.8715356891337658</v>
      </c>
      <c r="AQ65" s="157">
        <f t="shared" si="126"/>
        <v>2.6966413315782778</v>
      </c>
      <c r="AR65" s="157">
        <f t="shared" si="126"/>
        <v>4.2712701912401698</v>
      </c>
      <c r="AS65" s="157">
        <f t="shared" si="126"/>
        <v>2.2684857992073972</v>
      </c>
      <c r="AT65" s="157">
        <f t="shared" si="126"/>
        <v>4.2133094737934069</v>
      </c>
      <c r="AU65" s="157">
        <f t="shared" si="126"/>
        <v>2.7068403630173901</v>
      </c>
      <c r="AV65" s="157">
        <f t="shared" si="126"/>
        <v>16.589694946122332</v>
      </c>
      <c r="AW65" s="157">
        <f t="shared" si="126"/>
        <v>6.8480523428339826</v>
      </c>
      <c r="AX65" s="157">
        <f t="shared" si="126"/>
        <v>4.5515899637729786</v>
      </c>
      <c r="AY65" s="157">
        <f t="shared" si="126"/>
        <v>7.8161377028843191</v>
      </c>
      <c r="AZ65" s="157">
        <f t="shared" si="126"/>
        <v>19.179449159764129</v>
      </c>
      <c r="BA65" s="157">
        <f t="shared" si="127"/>
        <v>10.612959622589154</v>
      </c>
      <c r="BB65" s="157">
        <f>(AI65/O65)*10</f>
        <v>14.651758749333801</v>
      </c>
      <c r="BC65" s="157">
        <f t="shared" si="128"/>
        <v>15.979097796143245</v>
      </c>
      <c r="BD65" s="157">
        <f t="shared" si="128"/>
        <v>9.2614882397254554</v>
      </c>
      <c r="BE65" s="157" t="str">
        <f>IF(AL65="","",(AL65/R65)*10)</f>
        <v/>
      </c>
      <c r="BF65" s="52" t="str">
        <f t="shared" si="112"/>
        <v/>
      </c>
    </row>
    <row r="66" spans="1:58" ht="20.100000000000001" customHeight="1">
      <c r="A66" s="121" t="s">
        <v>86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Q66" si="133">SUM(E57:E59)</f>
        <v>632.67000000000007</v>
      </c>
      <c r="F66" s="154">
        <f t="shared" si="133"/>
        <v>431.12000000000012</v>
      </c>
      <c r="G66" s="154">
        <f t="shared" si="133"/>
        <v>1179.42</v>
      </c>
      <c r="H66" s="154">
        <f t="shared" si="133"/>
        <v>572.79999999999995</v>
      </c>
      <c r="I66" s="154">
        <f t="shared" si="133"/>
        <v>330.81000000000006</v>
      </c>
      <c r="J66" s="154">
        <f t="shared" si="133"/>
        <v>431.05</v>
      </c>
      <c r="K66" s="154">
        <f t="shared" si="133"/>
        <v>211.81999999999996</v>
      </c>
      <c r="L66" s="154">
        <f t="shared" si="133"/>
        <v>449.86999999999995</v>
      </c>
      <c r="M66" s="154">
        <f t="shared" si="133"/>
        <v>497.9500000000001</v>
      </c>
      <c r="N66" s="154">
        <f t="shared" si="133"/>
        <v>943.92000000000007</v>
      </c>
      <c r="O66" s="154">
        <f t="shared" ref="O66:P66" si="134">SUM(O57:O59)</f>
        <v>392.37</v>
      </c>
      <c r="P66" s="154">
        <f t="shared" si="134"/>
        <v>729.0499999999995</v>
      </c>
      <c r="Q66" s="154">
        <f t="shared" si="133"/>
        <v>355.4500000000001</v>
      </c>
      <c r="R66" s="154" t="str">
        <f>IF(R59="","",SUM(R57:R59))</f>
        <v/>
      </c>
      <c r="S66" s="52" t="str">
        <f t="shared" si="114"/>
        <v/>
      </c>
      <c r="U66" s="109" t="s">
        <v>86</v>
      </c>
      <c r="V66" s="19">
        <f>SUM(V57:V59)</f>
        <v>376.84800000000001</v>
      </c>
      <c r="W66" s="154">
        <f t="shared" ref="W66:AH66" si="135">SUM(W57:W59)</f>
        <v>361.52099999999996</v>
      </c>
      <c r="X66" s="154">
        <f t="shared" si="135"/>
        <v>353.411</v>
      </c>
      <c r="Y66" s="154">
        <f t="shared" si="135"/>
        <v>296.82099999999997</v>
      </c>
      <c r="Z66" s="154">
        <f t="shared" si="135"/>
        <v>289.45600000000002</v>
      </c>
      <c r="AA66" s="154">
        <f t="shared" si="135"/>
        <v>340.12899999999996</v>
      </c>
      <c r="AB66" s="154">
        <f t="shared" si="135"/>
        <v>363.57</v>
      </c>
      <c r="AC66" s="154">
        <f t="shared" si="135"/>
        <v>267.97200000000004</v>
      </c>
      <c r="AD66" s="154">
        <f t="shared" si="135"/>
        <v>304.03699999999998</v>
      </c>
      <c r="AE66" s="154">
        <f t="shared" si="135"/>
        <v>218.93900000000002</v>
      </c>
      <c r="AF66" s="154">
        <f t="shared" si="135"/>
        <v>237.03700000000001</v>
      </c>
      <c r="AG66" s="154">
        <f t="shared" si="135"/>
        <v>470.44100000000003</v>
      </c>
      <c r="AH66" s="154">
        <f t="shared" si="135"/>
        <v>626.85100000000011</v>
      </c>
      <c r="AI66" s="154">
        <f t="shared" ref="AI66:AK66" si="136">SUM(AI57:AI59)</f>
        <v>549.6110000000001</v>
      </c>
      <c r="AJ66" s="154">
        <f t="shared" si="136"/>
        <v>563.27299999999991</v>
      </c>
      <c r="AK66" s="154">
        <f t="shared" si="136"/>
        <v>594.12199999999984</v>
      </c>
      <c r="AL66" s="154"/>
      <c r="AM66" s="52"/>
      <c r="AO66" s="125">
        <f t="shared" si="116"/>
        <v>3.3897744036268125</v>
      </c>
      <c r="AP66" s="157">
        <f t="shared" si="116"/>
        <v>7.8327591810204735</v>
      </c>
      <c r="AQ66" s="157">
        <f t="shared" si="126"/>
        <v>3.0820099590996692</v>
      </c>
      <c r="AR66" s="157">
        <f t="shared" si="126"/>
        <v>4.691561161426967</v>
      </c>
      <c r="AS66" s="157">
        <f t="shared" si="126"/>
        <v>6.7140471330488012</v>
      </c>
      <c r="AT66" s="157">
        <f t="shared" si="126"/>
        <v>2.883866646317681</v>
      </c>
      <c r="AU66" s="157">
        <f t="shared" si="126"/>
        <v>6.3472416201117321</v>
      </c>
      <c r="AV66" s="157">
        <f t="shared" si="126"/>
        <v>8.1004806384329378</v>
      </c>
      <c r="AW66" s="157">
        <f t="shared" si="126"/>
        <v>7.0534044774388116</v>
      </c>
      <c r="AX66" s="157">
        <f t="shared" si="126"/>
        <v>10.33608724388632</v>
      </c>
      <c r="AY66" s="157">
        <f t="shared" si="126"/>
        <v>5.2690110476359839</v>
      </c>
      <c r="AZ66" s="157">
        <f t="shared" si="126"/>
        <v>9.4475549753991359</v>
      </c>
      <c r="BA66" s="157">
        <f t="shared" si="127"/>
        <v>6.6409335536909921</v>
      </c>
      <c r="BB66" s="157">
        <f>(AI66/O66)*10</f>
        <v>14.007467441445575</v>
      </c>
      <c r="BC66" s="157">
        <f t="shared" si="128"/>
        <v>7.7261230368287537</v>
      </c>
      <c r="BD66" s="157">
        <f t="shared" si="128"/>
        <v>16.714643409762264</v>
      </c>
      <c r="BE66" s="157" t="str">
        <f>IF(AL66="","",(AL66/R66)*10)</f>
        <v/>
      </c>
      <c r="BF66" s="52" t="str">
        <f t="shared" si="112"/>
        <v/>
      </c>
    </row>
    <row r="67" spans="1:58" ht="20.100000000000001" customHeight="1" thickBot="1">
      <c r="A67" s="122" t="s">
        <v>87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R67" si="137">IF(E62="","",SUM(E60:E62))</f>
        <v>385.83</v>
      </c>
      <c r="F67" s="155">
        <f t="shared" si="137"/>
        <v>322.33000000000004</v>
      </c>
      <c r="G67" s="155">
        <f t="shared" si="137"/>
        <v>812.32999999999993</v>
      </c>
      <c r="H67" s="155">
        <f t="shared" si="137"/>
        <v>269.86</v>
      </c>
      <c r="I67" s="155">
        <f t="shared" si="137"/>
        <v>299.23</v>
      </c>
      <c r="J67" s="155">
        <f t="shared" si="137"/>
        <v>522.41</v>
      </c>
      <c r="K67" s="155">
        <f t="shared" si="137"/>
        <v>441.44000000000005</v>
      </c>
      <c r="L67" s="155">
        <f t="shared" si="137"/>
        <v>589.30999999999995</v>
      </c>
      <c r="M67" s="155">
        <f t="shared" si="137"/>
        <v>520.89999999999975</v>
      </c>
      <c r="N67" s="155">
        <f t="shared" si="137"/>
        <v>277.97000000000008</v>
      </c>
      <c r="O67" s="155">
        <f t="shared" ref="O67:P67" si="138">IF(O62="","",SUM(O60:O62))</f>
        <v>583.4699999999998</v>
      </c>
      <c r="P67" s="155">
        <f t="shared" si="138"/>
        <v>587.23000000000013</v>
      </c>
      <c r="Q67" s="155">
        <f t="shared" si="137"/>
        <v>389.9100000000002</v>
      </c>
      <c r="R67" s="155" t="str">
        <f t="shared" si="137"/>
        <v/>
      </c>
      <c r="S67" s="55" t="str">
        <f t="shared" si="114"/>
        <v/>
      </c>
      <c r="U67" s="110" t="s">
        <v>87</v>
      </c>
      <c r="V67" s="21">
        <f>SUM(V60:V62)</f>
        <v>173.405</v>
      </c>
      <c r="W67" s="155">
        <f t="shared" ref="W67:AH67" si="139">SUM(W60:W62)</f>
        <v>230.471</v>
      </c>
      <c r="X67" s="155">
        <f t="shared" si="139"/>
        <v>139.79900000000001</v>
      </c>
      <c r="Y67" s="155">
        <f t="shared" si="139"/>
        <v>227.17700000000002</v>
      </c>
      <c r="Z67" s="155">
        <f t="shared" si="139"/>
        <v>179.22899999999998</v>
      </c>
      <c r="AA67" s="155">
        <f t="shared" si="139"/>
        <v>388.57100000000008</v>
      </c>
      <c r="AB67" s="155">
        <f t="shared" si="139"/>
        <v>211.57600000000002</v>
      </c>
      <c r="AC67" s="155">
        <f t="shared" si="139"/>
        <v>147.53800000000001</v>
      </c>
      <c r="AD67" s="155">
        <f t="shared" si="139"/>
        <v>238.09199999999998</v>
      </c>
      <c r="AE67" s="155">
        <f t="shared" si="139"/>
        <v>412.428</v>
      </c>
      <c r="AF67" s="155">
        <f t="shared" si="139"/>
        <v>487.82399999999996</v>
      </c>
      <c r="AG67" s="155">
        <f t="shared" si="139"/>
        <v>426.8599999999999</v>
      </c>
      <c r="AH67" s="155">
        <f t="shared" si="139"/>
        <v>741.05799999999999</v>
      </c>
      <c r="AI67" s="155">
        <f t="shared" ref="AI67:AK67" si="140">SUM(AI60:AI62)</f>
        <v>584.07000000000005</v>
      </c>
      <c r="AJ67" s="155">
        <f t="shared" si="140"/>
        <v>1669.2959999999996</v>
      </c>
      <c r="AK67" s="155">
        <f t="shared" si="140"/>
        <v>516.12100000000009</v>
      </c>
      <c r="AL67" s="155"/>
      <c r="AM67" s="55"/>
      <c r="AO67" s="126">
        <f t="shared" si="116"/>
        <v>3.7013596875066703</v>
      </c>
      <c r="AP67" s="158">
        <f t="shared" si="116"/>
        <v>3.8103827395221956</v>
      </c>
      <c r="AQ67" s="158">
        <f t="shared" ref="AQ67:AZ67" si="141">IF(X62="","",(X67/D67)*10)</f>
        <v>4.3919135434010883</v>
      </c>
      <c r="AR67" s="158">
        <f t="shared" si="141"/>
        <v>5.8880076717725425</v>
      </c>
      <c r="AS67" s="158">
        <f t="shared" si="141"/>
        <v>5.5604194459094707</v>
      </c>
      <c r="AT67" s="158">
        <f t="shared" si="141"/>
        <v>4.7834131449041664</v>
      </c>
      <c r="AU67" s="158">
        <f t="shared" si="141"/>
        <v>7.840213444008004</v>
      </c>
      <c r="AV67" s="158">
        <f t="shared" si="141"/>
        <v>4.9305885105103098</v>
      </c>
      <c r="AW67" s="158">
        <f t="shared" si="141"/>
        <v>4.5575697249286957</v>
      </c>
      <c r="AX67" s="158">
        <f t="shared" si="141"/>
        <v>9.3427872417542588</v>
      </c>
      <c r="AY67" s="158">
        <f t="shared" si="141"/>
        <v>8.2778843053740818</v>
      </c>
      <c r="AZ67" s="158">
        <f t="shared" si="141"/>
        <v>8.1946630831253628</v>
      </c>
      <c r="BA67" s="158">
        <f t="shared" ref="BA67" si="142">IF(AH62="","",(AH67/N67)*10)</f>
        <v>26.659639529445617</v>
      </c>
      <c r="BB67" s="158">
        <f>IF(AI62="","",(AI67/O67)*10)</f>
        <v>10.010283305054248</v>
      </c>
      <c r="BC67" s="158">
        <f t="shared" ref="BC67:BD67" si="143">IF(AJ62="","",(AJ67/P67)*10)</f>
        <v>28.42661308175671</v>
      </c>
      <c r="BD67" s="158">
        <f t="shared" si="143"/>
        <v>13.23692647021107</v>
      </c>
      <c r="BE67" s="158" t="str">
        <f>IF(AL62="","",(AL67/R67)*10)</f>
        <v/>
      </c>
      <c r="BF67" s="55" t="str">
        <f t="shared" si="112"/>
        <v/>
      </c>
    </row>
    <row r="69" spans="1:58"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 spans="1:58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</row>
  </sheetData>
  <mergeCells count="24">
    <mergeCell ref="AO48:BE48"/>
    <mergeCell ref="BF48:BF49"/>
    <mergeCell ref="A48:A49"/>
    <mergeCell ref="B48:R48"/>
    <mergeCell ref="S48:S49"/>
    <mergeCell ref="U48:U49"/>
    <mergeCell ref="V48:AL48"/>
    <mergeCell ref="AM48:AM49"/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Q20:Q23 AK20:AK23 Q42:Q45 AK42:AK45 Q64:Q67 B64:O67 B42:O45 B20:O23 V64:AI67 V42:AI45 V20:AI23 P20:P23 AJ64:AK67 B19:Q19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26" zoomScale="106" zoomScaleNormal="106" workbookViewId="0">
      <selection activeCell="I54" sqref="I54:J59"/>
    </sheetView>
  </sheetViews>
  <sheetFormatPr defaultRowHeight="1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24</v>
      </c>
    </row>
    <row r="2" spans="1:20">
      <c r="J2" s="269"/>
    </row>
    <row r="3" spans="1:20" ht="8.25" customHeight="1" thickBot="1">
      <c r="Q3" s="10"/>
    </row>
    <row r="4" spans="1:20">
      <c r="A4" s="457" t="s">
        <v>3</v>
      </c>
      <c r="B4" s="445"/>
      <c r="C4" s="472" t="s">
        <v>1</v>
      </c>
      <c r="D4" s="473"/>
      <c r="E4" s="470" t="s">
        <v>102</v>
      </c>
      <c r="F4" s="470"/>
      <c r="G4" s="130" t="s">
        <v>0</v>
      </c>
      <c r="I4" s="474">
        <v>1000</v>
      </c>
      <c r="J4" s="470"/>
      <c r="K4" s="468" t="s">
        <v>102</v>
      </c>
      <c r="L4" s="469"/>
      <c r="M4" s="130" t="s">
        <v>0</v>
      </c>
      <c r="O4" s="480" t="s">
        <v>22</v>
      </c>
      <c r="P4" s="470"/>
      <c r="Q4" s="130" t="s">
        <v>0</v>
      </c>
    </row>
    <row r="5" spans="1:20">
      <c r="A5" s="471"/>
      <c r="B5" s="446"/>
      <c r="C5" s="475" t="s">
        <v>171</v>
      </c>
      <c r="D5" s="476"/>
      <c r="E5" s="477" t="str">
        <f>C5</f>
        <v>jan-mar</v>
      </c>
      <c r="F5" s="477"/>
      <c r="G5" s="131" t="s">
        <v>154</v>
      </c>
      <c r="I5" s="478" t="str">
        <f>C5</f>
        <v>jan-mar</v>
      </c>
      <c r="J5" s="477"/>
      <c r="K5" s="479" t="str">
        <f>C5</f>
        <v>jan-mar</v>
      </c>
      <c r="L5" s="467"/>
      <c r="M5" s="131" t="str">
        <f>G5</f>
        <v>2026 /2025</v>
      </c>
      <c r="O5" s="478" t="str">
        <f>C5</f>
        <v>jan-mar</v>
      </c>
      <c r="P5" s="476"/>
      <c r="Q5" s="131" t="str">
        <f>G5</f>
        <v>2026 /2025</v>
      </c>
    </row>
    <row r="6" spans="1:20" ht="19.5" customHeight="1">
      <c r="A6" s="471"/>
      <c r="B6" s="446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108</v>
      </c>
      <c r="B7" s="15"/>
      <c r="C7" s="78">
        <f>C8+C9</f>
        <v>366935.10000000009</v>
      </c>
      <c r="D7" s="210">
        <f>D8+D9</f>
        <v>358519.56000000029</v>
      </c>
      <c r="E7" s="216">
        <f t="shared" ref="E7" si="0">C7/$C$20</f>
        <v>0.44744903452807888</v>
      </c>
      <c r="F7" s="217">
        <f t="shared" ref="F7" si="1">D7/$D$20</f>
        <v>0.48042538844662125</v>
      </c>
      <c r="G7" s="53">
        <f>(D7-C7)/C7</f>
        <v>-2.2934682454744185E-2</v>
      </c>
      <c r="I7" s="224">
        <f>I8+I9</f>
        <v>108010.20700000008</v>
      </c>
      <c r="J7" s="225">
        <f>J8+J9</f>
        <v>103928.75299999995</v>
      </c>
      <c r="K7" s="229">
        <f t="shared" ref="K7" si="2">I7/$I$20</f>
        <v>0.49757296250181998</v>
      </c>
      <c r="L7" s="230">
        <f t="shared" ref="L7" si="3">J7/$J$20</f>
        <v>0.5093123961494147</v>
      </c>
      <c r="M7" s="53">
        <f>(J7-I7)/I7</f>
        <v>-3.7787669456092479E-2</v>
      </c>
      <c r="O7" s="63">
        <f t="shared" ref="O7" si="4">(I7/C7)*10</f>
        <v>2.9435779515233089</v>
      </c>
      <c r="P7" s="237">
        <f t="shared" ref="P7" si="5">(J7/D7)*10</f>
        <v>2.8988307639337689</v>
      </c>
      <c r="Q7" s="53">
        <f>(P7-O7)/O7</f>
        <v>-1.520163159476827E-2</v>
      </c>
    </row>
    <row r="8" spans="1:20" ht="20.100000000000001" customHeight="1">
      <c r="A8" s="8" t="s">
        <v>4</v>
      </c>
      <c r="C8" s="19">
        <v>186554.18999999992</v>
      </c>
      <c r="D8" s="140">
        <v>185194.32000000009</v>
      </c>
      <c r="E8" s="214">
        <f t="shared" ref="E8:E19" si="6">C8/$C$20</f>
        <v>0.22748843651825004</v>
      </c>
      <c r="F8" s="215">
        <f t="shared" ref="F8:F19" si="7">D8/$D$20</f>
        <v>0.24816512974663879</v>
      </c>
      <c r="G8" s="52">
        <f>(D8-C8)/C8</f>
        <v>-7.2894101172416518E-3</v>
      </c>
      <c r="I8" s="19">
        <v>62557.227000000079</v>
      </c>
      <c r="J8" s="140">
        <v>61145.545999999973</v>
      </c>
      <c r="K8" s="227">
        <f t="shared" ref="K8:K19" si="8">I8/$I$20</f>
        <v>0.28818373400847991</v>
      </c>
      <c r="L8" s="228">
        <f t="shared" ref="L8:L19" si="9">J8/$J$20</f>
        <v>0.29964936216567767</v>
      </c>
      <c r="M8" s="52">
        <f>(J8-I8)/I8</f>
        <v>-2.2566233634366564E-2</v>
      </c>
      <c r="O8" s="27">
        <f t="shared" ref="O8:O20" si="10">(I8/C8)*10</f>
        <v>3.3533005610863049</v>
      </c>
      <c r="P8" s="143">
        <f t="shared" ref="P8:P20" si="11">(J8/D8)*10</f>
        <v>3.3016966179092289</v>
      </c>
      <c r="Q8" s="52">
        <f>(P8-O8)/O8</f>
        <v>-1.5389000251250642E-2</v>
      </c>
      <c r="R8" s="119"/>
      <c r="S8" s="293"/>
      <c r="T8" s="2"/>
    </row>
    <row r="9" spans="1:20" ht="20.100000000000001" customHeight="1">
      <c r="A9" s="8" t="s">
        <v>5</v>
      </c>
      <c r="C9" s="19">
        <v>180380.91000000018</v>
      </c>
      <c r="D9" s="140">
        <v>173325.24000000017</v>
      </c>
      <c r="E9" s="214">
        <f t="shared" si="6"/>
        <v>0.21996059800982887</v>
      </c>
      <c r="F9" s="215">
        <f t="shared" si="7"/>
        <v>0.23226025869998243</v>
      </c>
      <c r="G9" s="52">
        <f>(D9-C9)/C9</f>
        <v>-3.9115391978009235E-2</v>
      </c>
      <c r="I9" s="19">
        <v>45452.98</v>
      </c>
      <c r="J9" s="140">
        <v>42783.20699999998</v>
      </c>
      <c r="K9" s="227">
        <f t="shared" si="8"/>
        <v>0.20938922849334005</v>
      </c>
      <c r="L9" s="228">
        <f t="shared" si="9"/>
        <v>0.20966303398373703</v>
      </c>
      <c r="M9" s="52">
        <f>(J9-I9)/I9</f>
        <v>-5.873702890327593E-2</v>
      </c>
      <c r="O9" s="27">
        <f t="shared" si="10"/>
        <v>2.5198331685986037</v>
      </c>
      <c r="P9" s="143">
        <f t="shared" si="11"/>
        <v>2.4683771965352501</v>
      </c>
      <c r="Q9" s="52">
        <f t="shared" ref="Q9:Q20" si="12">(P9-O9)/O9</f>
        <v>-2.0420388422766365E-2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315895.07000000047</v>
      </c>
      <c r="D10" s="210">
        <f>D11+D12</f>
        <v>260110.27999999985</v>
      </c>
      <c r="E10" s="216">
        <f t="shared" si="6"/>
        <v>0.38520965719463762</v>
      </c>
      <c r="F10" s="217">
        <f t="shared" si="7"/>
        <v>0.34855443398390662</v>
      </c>
      <c r="G10" s="53">
        <f>(D10-C10)/C10</f>
        <v>-0.17659278443313642</v>
      </c>
      <c r="I10" s="224">
        <f>I11+I12</f>
        <v>37854.088000000011</v>
      </c>
      <c r="J10" s="225">
        <f>J11+J12</f>
        <v>34741.908999999978</v>
      </c>
      <c r="K10" s="229">
        <f t="shared" si="8"/>
        <v>0.17438324795511764</v>
      </c>
      <c r="L10" s="230">
        <f t="shared" si="9"/>
        <v>0.1702559148342222</v>
      </c>
      <c r="M10" s="53">
        <f>(J10-I10)/I10</f>
        <v>-8.2215136182914567E-2</v>
      </c>
      <c r="O10" s="63">
        <f t="shared" si="10"/>
        <v>1.1983120850857203</v>
      </c>
      <c r="P10" s="237">
        <f t="shared" si="11"/>
        <v>1.3356607435892189</v>
      </c>
      <c r="Q10" s="53">
        <f t="shared" si="12"/>
        <v>0.11461843722762215</v>
      </c>
      <c r="T10" s="2"/>
    </row>
    <row r="11" spans="1:20" ht="20.100000000000001" customHeight="1">
      <c r="A11" s="8"/>
      <c r="B11" t="s">
        <v>6</v>
      </c>
      <c r="C11" s="19">
        <v>311521.38000000047</v>
      </c>
      <c r="D11" s="140">
        <v>254671.21999999986</v>
      </c>
      <c r="E11" s="214">
        <f t="shared" si="6"/>
        <v>0.37987627979949307</v>
      </c>
      <c r="F11" s="215">
        <f t="shared" si="7"/>
        <v>0.34126595434479162</v>
      </c>
      <c r="G11" s="52">
        <f t="shared" ref="G11:G19" si="13">(D11-C11)/C11</f>
        <v>-0.18249200103055696</v>
      </c>
      <c r="I11" s="19">
        <v>36784.435000000012</v>
      </c>
      <c r="J11" s="140">
        <v>33476.677999999978</v>
      </c>
      <c r="K11" s="227">
        <f t="shared" si="8"/>
        <v>0.16945565428742884</v>
      </c>
      <c r="L11" s="228">
        <f t="shared" si="9"/>
        <v>0.16405553415330976</v>
      </c>
      <c r="M11" s="52">
        <f t="shared" ref="M11:M19" si="14">(J11-I11)/I11</f>
        <v>-8.9922734982881572E-2</v>
      </c>
      <c r="O11" s="27">
        <f t="shared" si="10"/>
        <v>1.1807996934271399</v>
      </c>
      <c r="P11" s="143">
        <f t="shared" si="11"/>
        <v>1.3145057380256786</v>
      </c>
      <c r="Q11" s="52">
        <f t="shared" si="12"/>
        <v>0.1132334682527498</v>
      </c>
    </row>
    <row r="12" spans="1:20" ht="20.100000000000001" customHeight="1">
      <c r="A12" s="8"/>
      <c r="B12" t="s">
        <v>39</v>
      </c>
      <c r="C12" s="19">
        <v>4373.6899999999996</v>
      </c>
      <c r="D12" s="140">
        <v>5439.0600000000059</v>
      </c>
      <c r="E12" s="218">
        <f t="shared" si="6"/>
        <v>5.333377395144571E-3</v>
      </c>
      <c r="F12" s="219">
        <f t="shared" si="7"/>
        <v>7.2884796391150331E-3</v>
      </c>
      <c r="G12" s="52">
        <f t="shared" si="13"/>
        <v>0.24358607948894556</v>
      </c>
      <c r="I12" s="19">
        <v>1069.6530000000002</v>
      </c>
      <c r="J12" s="140">
        <v>1265.2310000000007</v>
      </c>
      <c r="K12" s="231">
        <f t="shared" si="8"/>
        <v>4.9275936676888227E-3</v>
      </c>
      <c r="L12" s="232">
        <f t="shared" si="9"/>
        <v>6.2003806809124403E-3</v>
      </c>
      <c r="M12" s="52">
        <f t="shared" si="14"/>
        <v>0.18284247321327607</v>
      </c>
      <c r="O12" s="27">
        <f t="shared" si="10"/>
        <v>2.4456534413733033</v>
      </c>
      <c r="P12" s="143">
        <f t="shared" si="11"/>
        <v>2.3261942320915736</v>
      </c>
      <c r="Q12" s="52">
        <f t="shared" si="12"/>
        <v>-4.8845518036541594E-2</v>
      </c>
    </row>
    <row r="13" spans="1:20" ht="20.100000000000001" customHeight="1">
      <c r="A13" s="23" t="s">
        <v>114</v>
      </c>
      <c r="B13" s="15"/>
      <c r="C13" s="78">
        <f>SUM(C14:C16)</f>
        <v>121356.84000000001</v>
      </c>
      <c r="D13" s="210">
        <f>SUM(D14:D16)</f>
        <v>114059.65</v>
      </c>
      <c r="E13" s="216">
        <f t="shared" si="6"/>
        <v>0.14798530010178512</v>
      </c>
      <c r="F13" s="217">
        <f t="shared" si="7"/>
        <v>0.15284285090982377</v>
      </c>
      <c r="G13" s="53">
        <f t="shared" si="13"/>
        <v>-6.0130026457511719E-2</v>
      </c>
      <c r="I13" s="224">
        <f>SUM(I14:I16)</f>
        <v>66416.72100000002</v>
      </c>
      <c r="J13" s="225">
        <f>SUM(J14:J16)</f>
        <v>60970.789999999994</v>
      </c>
      <c r="K13" s="229">
        <f t="shared" si="8"/>
        <v>0.30596334870117253</v>
      </c>
      <c r="L13" s="230">
        <f t="shared" si="9"/>
        <v>0.29879295434270037</v>
      </c>
      <c r="M13" s="53">
        <f t="shared" si="14"/>
        <v>-8.1996384615254103E-2</v>
      </c>
      <c r="O13" s="63">
        <f t="shared" si="10"/>
        <v>5.472845288324911</v>
      </c>
      <c r="P13" s="237">
        <f t="shared" si="11"/>
        <v>5.3455178934881875</v>
      </c>
      <c r="Q13" s="53">
        <f t="shared" si="12"/>
        <v>-2.3265301343041427E-2</v>
      </c>
    </row>
    <row r="14" spans="1:20" ht="20.100000000000001" customHeight="1">
      <c r="A14" s="8"/>
      <c r="B14" s="3" t="s">
        <v>7</v>
      </c>
      <c r="C14" s="31">
        <v>116354.09000000001</v>
      </c>
      <c r="D14" s="141">
        <v>107218</v>
      </c>
      <c r="E14" s="214">
        <f t="shared" si="6"/>
        <v>0.14188483258727005</v>
      </c>
      <c r="F14" s="215">
        <f t="shared" si="7"/>
        <v>0.14367486476461647</v>
      </c>
      <c r="G14" s="52">
        <f t="shared" si="13"/>
        <v>-7.8519715121316405E-2</v>
      </c>
      <c r="I14" s="31">
        <v>62991.362000000016</v>
      </c>
      <c r="J14" s="141">
        <v>57081.510999999999</v>
      </c>
      <c r="K14" s="227">
        <f t="shared" si="8"/>
        <v>0.29018367312604587</v>
      </c>
      <c r="L14" s="228">
        <f t="shared" si="9"/>
        <v>0.27973318551449555</v>
      </c>
      <c r="M14" s="52">
        <f t="shared" si="14"/>
        <v>-9.3820022497688102E-2</v>
      </c>
      <c r="O14" s="27">
        <f t="shared" si="10"/>
        <v>5.4137643120237557</v>
      </c>
      <c r="P14" s="143">
        <f t="shared" si="11"/>
        <v>5.323873883116641</v>
      </c>
      <c r="Q14" s="52">
        <f t="shared" si="12"/>
        <v>-1.6604052878229601E-2</v>
      </c>
      <c r="S14" s="119"/>
    </row>
    <row r="15" spans="1:20" ht="20.100000000000001" customHeight="1">
      <c r="A15" s="8"/>
      <c r="B15" s="3" t="s">
        <v>8</v>
      </c>
      <c r="C15" s="31">
        <v>4005.43</v>
      </c>
      <c r="D15" s="141">
        <v>5281.279999999997</v>
      </c>
      <c r="E15" s="214">
        <f t="shared" si="6"/>
        <v>4.8843127473218086E-3</v>
      </c>
      <c r="F15" s="215">
        <f t="shared" si="7"/>
        <v>7.0770503999708365E-3</v>
      </c>
      <c r="G15" s="52">
        <f t="shared" si="13"/>
        <v>0.31853009539549992</v>
      </c>
      <c r="I15" s="31">
        <v>2976.0400000000004</v>
      </c>
      <c r="J15" s="141">
        <v>3298.0859999999984</v>
      </c>
      <c r="K15" s="227">
        <f t="shared" si="8"/>
        <v>1.3709787995535601E-2</v>
      </c>
      <c r="L15" s="228">
        <f t="shared" si="9"/>
        <v>1.6162573252147445E-2</v>
      </c>
      <c r="M15" s="52">
        <f t="shared" si="14"/>
        <v>0.10821292724560085</v>
      </c>
      <c r="O15" s="27">
        <f t="shared" si="10"/>
        <v>7.4300137563257893</v>
      </c>
      <c r="P15" s="143">
        <f t="shared" si="11"/>
        <v>6.244861094280175</v>
      </c>
      <c r="Q15" s="52">
        <f t="shared" si="12"/>
        <v>-0.15950881127731362</v>
      </c>
    </row>
    <row r="16" spans="1:20" ht="20.100000000000001" customHeight="1">
      <c r="A16" s="32"/>
      <c r="B16" s="33" t="s">
        <v>9</v>
      </c>
      <c r="C16" s="211">
        <v>997.32</v>
      </c>
      <c r="D16" s="212">
        <v>1560.369999999999</v>
      </c>
      <c r="E16" s="218">
        <f t="shared" si="6"/>
        <v>1.2161547671932817E-3</v>
      </c>
      <c r="F16" s="219">
        <f t="shared" si="7"/>
        <v>2.0909357452364758E-3</v>
      </c>
      <c r="G16" s="52">
        <f t="shared" si="13"/>
        <v>0.56456302891749777</v>
      </c>
      <c r="I16" s="211">
        <v>449.3189999999999</v>
      </c>
      <c r="J16" s="212">
        <v>591.19299999999998</v>
      </c>
      <c r="K16" s="231">
        <f t="shared" si="8"/>
        <v>2.06988757959102E-3</v>
      </c>
      <c r="L16" s="232">
        <f t="shared" si="9"/>
        <v>2.8971955760573888E-3</v>
      </c>
      <c r="M16" s="52">
        <f t="shared" si="14"/>
        <v>0.31575339569437327</v>
      </c>
      <c r="O16" s="27">
        <f t="shared" si="10"/>
        <v>4.5052641078089266</v>
      </c>
      <c r="P16" s="143">
        <f t="shared" si="11"/>
        <v>3.7888000922858063</v>
      </c>
      <c r="Q16" s="52">
        <f t="shared" si="12"/>
        <v>-0.15902819421424835</v>
      </c>
    </row>
    <row r="17" spans="1:17" ht="20.100000000000001" customHeight="1">
      <c r="A17" s="8" t="s">
        <v>115</v>
      </c>
      <c r="B17" s="3"/>
      <c r="C17" s="19">
        <v>436.97</v>
      </c>
      <c r="D17" s="140">
        <v>981.82999999999981</v>
      </c>
      <c r="E17" s="214">
        <f t="shared" si="6"/>
        <v>5.3285118980913682E-4</v>
      </c>
      <c r="F17" s="215">
        <f t="shared" si="7"/>
        <v>1.3156773346998019E-3</v>
      </c>
      <c r="G17" s="54">
        <f t="shared" si="13"/>
        <v>1.2469048218413157</v>
      </c>
      <c r="I17" s="31">
        <v>319.88599999999997</v>
      </c>
      <c r="J17" s="141">
        <v>409.58600000000001</v>
      </c>
      <c r="K17" s="227">
        <f t="shared" si="8"/>
        <v>1.4736257720796429E-3</v>
      </c>
      <c r="L17" s="228">
        <f t="shared" si="9"/>
        <v>2.0072137985650061E-3</v>
      </c>
      <c r="M17" s="54">
        <f t="shared" si="14"/>
        <v>0.28041239691640163</v>
      </c>
      <c r="O17" s="238">
        <f t="shared" si="10"/>
        <v>7.3205483213950604</v>
      </c>
      <c r="P17" s="239">
        <f t="shared" si="11"/>
        <v>4.1716590448448319</v>
      </c>
      <c r="Q17" s="54">
        <f t="shared" si="12"/>
        <v>-0.4301439097597749</v>
      </c>
    </row>
    <row r="18" spans="1:17" ht="20.100000000000001" customHeight="1">
      <c r="A18" s="8" t="s">
        <v>10</v>
      </c>
      <c r="C18" s="19">
        <v>4564.9500000000035</v>
      </c>
      <c r="D18" s="140">
        <v>4393.2400000000025</v>
      </c>
      <c r="E18" s="214">
        <f t="shared" si="6"/>
        <v>5.5666042037650658E-3</v>
      </c>
      <c r="F18" s="215">
        <f t="shared" si="7"/>
        <v>5.8870540662808854E-3</v>
      </c>
      <c r="G18" s="52">
        <f t="shared" si="13"/>
        <v>-3.7614869823327929E-2</v>
      </c>
      <c r="I18" s="19">
        <v>2489.0559999999987</v>
      </c>
      <c r="J18" s="140">
        <v>2447.1020000000012</v>
      </c>
      <c r="K18" s="227">
        <f t="shared" si="8"/>
        <v>1.1466388243778927E-2</v>
      </c>
      <c r="L18" s="228">
        <f t="shared" si="9"/>
        <v>1.1992248028243217E-2</v>
      </c>
      <c r="M18" s="52">
        <f t="shared" si="14"/>
        <v>-1.6855386138358266E-2</v>
      </c>
      <c r="O18" s="27">
        <f t="shared" si="10"/>
        <v>5.4525372676590038</v>
      </c>
      <c r="P18" s="143">
        <f t="shared" si="11"/>
        <v>5.5701532354253347</v>
      </c>
      <c r="Q18" s="52">
        <f t="shared" si="12"/>
        <v>2.1570869118851196E-2</v>
      </c>
    </row>
    <row r="19" spans="1:17" ht="20.100000000000001" customHeight="1" thickBot="1">
      <c r="A19" s="8" t="s">
        <v>11</v>
      </c>
      <c r="B19" s="10"/>
      <c r="C19" s="21">
        <v>10871.170000000002</v>
      </c>
      <c r="D19" s="142">
        <v>8189.8400000000011</v>
      </c>
      <c r="E19" s="220">
        <f t="shared" si="6"/>
        <v>1.3256552781924147E-2</v>
      </c>
      <c r="F19" s="221">
        <f t="shared" si="7"/>
        <v>1.0974595258667823E-2</v>
      </c>
      <c r="G19" s="55">
        <f t="shared" si="13"/>
        <v>-0.24664594519265179</v>
      </c>
      <c r="I19" s="21">
        <v>1984.1500000000005</v>
      </c>
      <c r="J19" s="142">
        <v>1558.8470000000002</v>
      </c>
      <c r="K19" s="233">
        <f t="shared" si="8"/>
        <v>9.1404268260312262E-3</v>
      </c>
      <c r="L19" s="234">
        <f t="shared" si="9"/>
        <v>7.6392728468542984E-3</v>
      </c>
      <c r="M19" s="55">
        <f t="shared" si="14"/>
        <v>-0.21435022553738386</v>
      </c>
      <c r="O19" s="240">
        <f t="shared" si="10"/>
        <v>1.8251485350702823</v>
      </c>
      <c r="P19" s="241">
        <f t="shared" si="11"/>
        <v>1.9033912750432245</v>
      </c>
      <c r="Q19" s="55">
        <f t="shared" si="12"/>
        <v>4.2869245143343483E-2</v>
      </c>
    </row>
    <row r="20" spans="1:17" ht="26.25" customHeight="1" thickBot="1">
      <c r="A20" s="12" t="s">
        <v>12</v>
      </c>
      <c r="B20" s="48"/>
      <c r="C20" s="163">
        <f>C7+C10+C13+C17+C18+C19</f>
        <v>820060.10000000056</v>
      </c>
      <c r="D20" s="305">
        <f>D7+D10+D13+D17+D18+D19</f>
        <v>746254.4</v>
      </c>
      <c r="E20" s="222">
        <f>E8+E9+E10+E13+E17+E18+E19</f>
        <v>1</v>
      </c>
      <c r="F20" s="223">
        <f>F8+F9+F10+F13+F17+F18+F19</f>
        <v>1</v>
      </c>
      <c r="G20" s="55">
        <f>(D20-C20)/C20</f>
        <v>-9.0000354852041317E-2</v>
      </c>
      <c r="H20" s="1"/>
      <c r="I20" s="163">
        <f>I7+I10+I13+I17+I18+I19</f>
        <v>217074.10800000012</v>
      </c>
      <c r="J20" s="305">
        <f>J7+J10+J13+J17+J18+J19</f>
        <v>204056.98699999996</v>
      </c>
      <c r="K20" s="235">
        <f>K8+K9+K10+K13+K17+K18+K19</f>
        <v>0.99999999999999978</v>
      </c>
      <c r="L20" s="236">
        <f>L8+L9+L10+L13+L17+L18+L19</f>
        <v>0.99999999999999978</v>
      </c>
      <c r="M20" s="55">
        <f>(J20-I20)/I20</f>
        <v>-5.9966253552451089E-2</v>
      </c>
      <c r="N20" s="1"/>
      <c r="O20" s="24">
        <f t="shared" si="10"/>
        <v>2.647051210027167</v>
      </c>
      <c r="P20" s="242">
        <f t="shared" si="11"/>
        <v>2.7344158640806668</v>
      </c>
      <c r="Q20" s="55">
        <f t="shared" si="12"/>
        <v>3.3004519792650011E-2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57" t="s">
        <v>2</v>
      </c>
      <c r="B24" s="445"/>
      <c r="C24" s="472" t="s">
        <v>1</v>
      </c>
      <c r="D24" s="473"/>
      <c r="E24" s="470" t="s">
        <v>103</v>
      </c>
      <c r="F24" s="470"/>
      <c r="G24" s="130" t="s">
        <v>0</v>
      </c>
      <c r="I24" s="474">
        <v>1000</v>
      </c>
      <c r="J24" s="473"/>
      <c r="K24" s="470" t="s">
        <v>103</v>
      </c>
      <c r="L24" s="470"/>
      <c r="M24" s="130" t="s">
        <v>0</v>
      </c>
      <c r="O24" s="480" t="s">
        <v>22</v>
      </c>
      <c r="P24" s="470"/>
      <c r="Q24" s="130" t="s">
        <v>0</v>
      </c>
    </row>
    <row r="25" spans="1:17" ht="15" customHeight="1">
      <c r="A25" s="471"/>
      <c r="B25" s="446"/>
      <c r="C25" s="475" t="str">
        <f>C5</f>
        <v>jan-mar</v>
      </c>
      <c r="D25" s="476"/>
      <c r="E25" s="477" t="str">
        <f>C5</f>
        <v>jan-mar</v>
      </c>
      <c r="F25" s="477"/>
      <c r="G25" s="131" t="str">
        <f>G5</f>
        <v>2026 /2025</v>
      </c>
      <c r="I25" s="478" t="str">
        <f>C5</f>
        <v>jan-mar</v>
      </c>
      <c r="J25" s="476"/>
      <c r="K25" s="466" t="str">
        <f>C5</f>
        <v>jan-mar</v>
      </c>
      <c r="L25" s="467"/>
      <c r="M25" s="131" t="str">
        <f>G5</f>
        <v>2026 /2025</v>
      </c>
      <c r="O25" s="478" t="str">
        <f>C5</f>
        <v>jan-mar</v>
      </c>
      <c r="P25" s="476"/>
      <c r="Q25" s="131" t="str">
        <f>G5</f>
        <v>2026 /2025</v>
      </c>
    </row>
    <row r="26" spans="1:17" ht="19.5" customHeight="1">
      <c r="A26" s="471"/>
      <c r="B26" s="446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108</v>
      </c>
      <c r="B27" s="15"/>
      <c r="C27" s="78">
        <f>C28+C29</f>
        <v>149561.32999999996</v>
      </c>
      <c r="D27" s="210">
        <f>D28+D29</f>
        <v>137882.59999999992</v>
      </c>
      <c r="E27" s="216">
        <f>C27/$C$40</f>
        <v>0.39053850801829315</v>
      </c>
      <c r="F27" s="217">
        <f>D27/$D$40</f>
        <v>0.42953080096451318</v>
      </c>
      <c r="G27" s="53">
        <f>(D27-C27)/C27</f>
        <v>-7.8086561546357222E-2</v>
      </c>
      <c r="I27" s="78">
        <f>I28+I29</f>
        <v>37920.260000000024</v>
      </c>
      <c r="J27" s="210">
        <f>J28+J29</f>
        <v>34450.673000000003</v>
      </c>
      <c r="K27" s="216">
        <f>I27/$I$40</f>
        <v>0.39133551948587786</v>
      </c>
      <c r="L27" s="217">
        <f>J27/$J$40</f>
        <v>0.3832670392579936</v>
      </c>
      <c r="M27" s="53">
        <f>(J27-I27)/I27</f>
        <v>-9.1496920116054564E-2</v>
      </c>
      <c r="O27" s="63">
        <f t="shared" ref="O27" si="15">(I27/C27)*10</f>
        <v>2.53543212005403</v>
      </c>
      <c r="P27" s="237">
        <f t="shared" ref="P27" si="16">(J27/D27)*10</f>
        <v>2.4985511587393932</v>
      </c>
      <c r="Q27" s="53">
        <f>(P27-O27)/O27</f>
        <v>-1.4546223116338399E-2</v>
      </c>
    </row>
    <row r="28" spans="1:17" ht="20.100000000000001" customHeight="1">
      <c r="A28" s="8" t="s">
        <v>4</v>
      </c>
      <c r="C28" s="19">
        <v>72159.879999999976</v>
      </c>
      <c r="D28" s="140">
        <v>70129.52999999997</v>
      </c>
      <c r="E28" s="214">
        <f>C28/$C$40</f>
        <v>0.18842579077077659</v>
      </c>
      <c r="F28" s="215">
        <f>D28/$D$40</f>
        <v>0.2184669653180667</v>
      </c>
      <c r="G28" s="52">
        <f>(D28-C28)/C28</f>
        <v>-2.8136826169888399E-2</v>
      </c>
      <c r="I28" s="19">
        <v>19761.711000000014</v>
      </c>
      <c r="J28" s="140">
        <v>19299.326999999997</v>
      </c>
      <c r="K28" s="214">
        <f>I28/$I$40</f>
        <v>0.20394004260822018</v>
      </c>
      <c r="L28" s="215">
        <f>J28/$J$40</f>
        <v>0.21470686273565265</v>
      </c>
      <c r="M28" s="52">
        <f>(J28-I28)/I28</f>
        <v>-2.3397973991220501E-2</v>
      </c>
      <c r="O28" s="27">
        <f t="shared" ref="O28:O40" si="17">(I28/C28)*10</f>
        <v>2.7386008679615346</v>
      </c>
      <c r="P28" s="143">
        <f t="shared" ref="P28:P40" si="18">(J28/D28)*10</f>
        <v>2.7519544192011565</v>
      </c>
      <c r="Q28" s="52">
        <f>(P28-O28)/O28</f>
        <v>4.8760487137220381E-3</v>
      </c>
    </row>
    <row r="29" spans="1:17" ht="20.100000000000001" customHeight="1">
      <c r="A29" s="8" t="s">
        <v>5</v>
      </c>
      <c r="C29" s="19">
        <v>77401.45</v>
      </c>
      <c r="D29" s="140">
        <v>67753.069999999949</v>
      </c>
      <c r="E29" s="214">
        <f>C29/$C$40</f>
        <v>0.20211271724751662</v>
      </c>
      <c r="F29" s="215">
        <f>D29/$D$40</f>
        <v>0.21106383564644651</v>
      </c>
      <c r="G29" s="52">
        <f t="shared" ref="G29:G40" si="19">(D29-C29)/C29</f>
        <v>-0.1246537371069928</v>
      </c>
      <c r="I29" s="19">
        <v>18158.549000000006</v>
      </c>
      <c r="J29" s="140">
        <v>15151.346000000005</v>
      </c>
      <c r="K29" s="214">
        <f t="shared" ref="K29:K39" si="20">I29/$I$40</f>
        <v>0.18739547687765765</v>
      </c>
      <c r="L29" s="215">
        <f t="shared" ref="L29:L39" si="21">J29/$J$40</f>
        <v>0.16856017652234095</v>
      </c>
      <c r="M29" s="52">
        <f t="shared" ref="M29:M40" si="22">(J29-I29)/I29</f>
        <v>-0.16560811108861179</v>
      </c>
      <c r="O29" s="27">
        <f t="shared" si="17"/>
        <v>2.3460218122528724</v>
      </c>
      <c r="P29" s="143">
        <f t="shared" si="18"/>
        <v>2.2362597001139601</v>
      </c>
      <c r="Q29" s="52">
        <f t="shared" ref="Q29:Q38" si="23">(P29-O29)/O29</f>
        <v>-4.6786484066620129E-2</v>
      </c>
    </row>
    <row r="30" spans="1:17" ht="20.100000000000001" customHeight="1">
      <c r="A30" s="23" t="s">
        <v>38</v>
      </c>
      <c r="B30" s="15"/>
      <c r="C30" s="78">
        <f>C31+C32</f>
        <v>131225.22</v>
      </c>
      <c r="D30" s="210">
        <f>D31+D32</f>
        <v>88228.579999999958</v>
      </c>
      <c r="E30" s="216">
        <f>C30/$C$40</f>
        <v>0.34265877171039</v>
      </c>
      <c r="F30" s="217">
        <f>D30/$D$40</f>
        <v>0.27484898482739401</v>
      </c>
      <c r="G30" s="53">
        <f>(D30-C30)/C30</f>
        <v>-0.32765530894137607</v>
      </c>
      <c r="I30" s="78">
        <f>I31+I32</f>
        <v>14603.528000000002</v>
      </c>
      <c r="J30" s="210">
        <f>J31+J32</f>
        <v>13596.127999999999</v>
      </c>
      <c r="K30" s="216">
        <f t="shared" si="20"/>
        <v>0.15070780675571741</v>
      </c>
      <c r="L30" s="217">
        <f t="shared" si="21"/>
        <v>0.15125822720307106</v>
      </c>
      <c r="M30" s="53">
        <f t="shared" si="22"/>
        <v>-6.8983330603399617E-2</v>
      </c>
      <c r="O30" s="63">
        <f t="shared" si="17"/>
        <v>1.1128598603225814</v>
      </c>
      <c r="P30" s="237">
        <f t="shared" si="18"/>
        <v>1.5410117673887538</v>
      </c>
      <c r="Q30" s="53">
        <f t="shared" si="23"/>
        <v>0.38473119781862308</v>
      </c>
    </row>
    <row r="31" spans="1:17" ht="20.100000000000001" customHeight="1">
      <c r="A31" s="8"/>
      <c r="B31" t="s">
        <v>6</v>
      </c>
      <c r="C31" s="31">
        <v>129396.51999999999</v>
      </c>
      <c r="D31" s="141">
        <v>86737.529999999955</v>
      </c>
      <c r="E31" s="214">
        <f t="shared" ref="E31:E38" si="24">C31/$C$40</f>
        <v>0.3378836218129328</v>
      </c>
      <c r="F31" s="215">
        <f t="shared" ref="F31:F38" si="25">D31/$D$40</f>
        <v>0.27020407748754011</v>
      </c>
      <c r="G31" s="52">
        <f>(D31-C31)/C31</f>
        <v>-0.32967648589003812</v>
      </c>
      <c r="I31" s="31">
        <v>14231.058000000003</v>
      </c>
      <c r="J31" s="141">
        <v>13263.137999999999</v>
      </c>
      <c r="K31" s="214">
        <f>I31/$I$40</f>
        <v>0.14686393171522705</v>
      </c>
      <c r="L31" s="215">
        <f>J31/$J$40</f>
        <v>0.14755368153563173</v>
      </c>
      <c r="M31" s="52">
        <f>(J31-I31)/I31</f>
        <v>-6.8014619854687083E-2</v>
      </c>
      <c r="O31" s="27">
        <f t="shared" si="17"/>
        <v>1.0998022203379196</v>
      </c>
      <c r="P31" s="143">
        <f t="shared" si="18"/>
        <v>1.5291117927845082</v>
      </c>
      <c r="Q31" s="52">
        <f t="shared" si="23"/>
        <v>0.39035161459728734</v>
      </c>
    </row>
    <row r="32" spans="1:17" ht="20.100000000000001" customHeight="1">
      <c r="A32" s="8"/>
      <c r="B32" t="s">
        <v>39</v>
      </c>
      <c r="C32" s="31">
        <v>1828.6999999999996</v>
      </c>
      <c r="D32" s="141">
        <v>1491.0499999999997</v>
      </c>
      <c r="E32" s="218">
        <f t="shared" si="24"/>
        <v>4.7751498974571349E-3</v>
      </c>
      <c r="F32" s="219">
        <f t="shared" si="25"/>
        <v>4.6449073398538874E-3</v>
      </c>
      <c r="G32" s="52">
        <f>(D32-C32)/C32</f>
        <v>-0.1846393612949089</v>
      </c>
      <c r="I32" s="31">
        <v>372.47</v>
      </c>
      <c r="J32" s="141">
        <v>332.9899999999999</v>
      </c>
      <c r="K32" s="218">
        <f>I32/$I$40</f>
        <v>3.8438750404903564E-3</v>
      </c>
      <c r="L32" s="219">
        <f>J32/$J$40</f>
        <v>3.7045456674393339E-3</v>
      </c>
      <c r="M32" s="52">
        <f>(J32-I32)/I32</f>
        <v>-0.1059951137004326</v>
      </c>
      <c r="O32" s="27">
        <f t="shared" si="17"/>
        <v>2.0368020998523546</v>
      </c>
      <c r="P32" s="143">
        <f t="shared" si="18"/>
        <v>2.2332584420374904</v>
      </c>
      <c r="Q32" s="52">
        <f t="shared" si="23"/>
        <v>9.6453328577860681E-2</v>
      </c>
    </row>
    <row r="33" spans="1:17" ht="20.100000000000001" customHeight="1">
      <c r="A33" s="23" t="s">
        <v>114</v>
      </c>
      <c r="B33" s="15"/>
      <c r="C33" s="78">
        <f>SUM(C34:C36)</f>
        <v>94039.27</v>
      </c>
      <c r="D33" s="210">
        <f>SUM(D34:D36)</f>
        <v>89180.27</v>
      </c>
      <c r="E33" s="216">
        <f t="shared" si="24"/>
        <v>0.24555783370560724</v>
      </c>
      <c r="F33" s="217">
        <f t="shared" si="25"/>
        <v>0.27781368209862284</v>
      </c>
      <c r="G33" s="53">
        <f t="shared" si="19"/>
        <v>-5.166990343502241E-2</v>
      </c>
      <c r="I33" s="78">
        <f>SUM(I34:I36)</f>
        <v>42676.941000000013</v>
      </c>
      <c r="J33" s="210">
        <f>SUM(J34:J36)</f>
        <v>40688.416999999979</v>
      </c>
      <c r="K33" s="216">
        <f t="shared" si="20"/>
        <v>0.44042427125507982</v>
      </c>
      <c r="L33" s="217">
        <f t="shared" si="21"/>
        <v>0.45266253915227156</v>
      </c>
      <c r="M33" s="53">
        <f t="shared" si="22"/>
        <v>-4.6594811001098538E-2</v>
      </c>
      <c r="O33" s="63">
        <f t="shared" si="17"/>
        <v>4.5382041991606288</v>
      </c>
      <c r="P33" s="237">
        <f t="shared" si="18"/>
        <v>4.5624908962486854</v>
      </c>
      <c r="Q33" s="53">
        <f t="shared" si="23"/>
        <v>5.3516095843700968E-3</v>
      </c>
    </row>
    <row r="34" spans="1:17" ht="20.100000000000001" customHeight="1">
      <c r="A34" s="8"/>
      <c r="B34" s="3" t="s">
        <v>7</v>
      </c>
      <c r="C34" s="31">
        <v>91591.170000000013</v>
      </c>
      <c r="D34" s="141">
        <v>85200.56</v>
      </c>
      <c r="E34" s="214">
        <f t="shared" si="24"/>
        <v>0.23916529011509771</v>
      </c>
      <c r="F34" s="215">
        <f t="shared" si="25"/>
        <v>0.265416120521553</v>
      </c>
      <c r="G34" s="52">
        <f t="shared" si="19"/>
        <v>-6.9773210670854124E-2</v>
      </c>
      <c r="I34" s="308">
        <v>41445.087000000014</v>
      </c>
      <c r="J34" s="309">
        <v>38876.551999999981</v>
      </c>
      <c r="K34" s="214">
        <f t="shared" si="20"/>
        <v>0.42771158877292503</v>
      </c>
      <c r="L34" s="215">
        <f t="shared" si="21"/>
        <v>0.43250536735811873</v>
      </c>
      <c r="M34" s="52">
        <f t="shared" si="22"/>
        <v>-6.1974414482470062E-2</v>
      </c>
      <c r="O34" s="27">
        <f t="shared" si="17"/>
        <v>4.5250090156070737</v>
      </c>
      <c r="P34" s="143">
        <f t="shared" si="18"/>
        <v>4.5629455956627494</v>
      </c>
      <c r="Q34" s="52">
        <f t="shared" si="23"/>
        <v>8.3837578941455704E-3</v>
      </c>
    </row>
    <row r="35" spans="1:17" ht="20.100000000000001" customHeight="1">
      <c r="A35" s="8"/>
      <c r="B35" s="3" t="s">
        <v>8</v>
      </c>
      <c r="C35" s="31">
        <v>1791.0899999999988</v>
      </c>
      <c r="D35" s="141">
        <v>3007.4100000000008</v>
      </c>
      <c r="E35" s="214">
        <f t="shared" si="24"/>
        <v>4.6769416688557429E-3</v>
      </c>
      <c r="F35" s="215">
        <f t="shared" si="25"/>
        <v>9.3686601944602699E-3</v>
      </c>
      <c r="G35" s="52">
        <f t="shared" si="19"/>
        <v>0.67909485285496696</v>
      </c>
      <c r="I35" s="308">
        <v>1004.3769999999998</v>
      </c>
      <c r="J35" s="309">
        <v>1529.0090000000002</v>
      </c>
      <c r="K35" s="214">
        <f t="shared" si="20"/>
        <v>1.036512922260204E-2</v>
      </c>
      <c r="L35" s="215">
        <f t="shared" si="21"/>
        <v>1.7010371682109827E-2</v>
      </c>
      <c r="M35" s="52">
        <f t="shared" si="22"/>
        <v>0.5223456929021677</v>
      </c>
      <c r="O35" s="27">
        <f t="shared" si="17"/>
        <v>5.607629990676072</v>
      </c>
      <c r="P35" s="143">
        <f t="shared" si="18"/>
        <v>5.0841388437226707</v>
      </c>
      <c r="Q35" s="52">
        <f t="shared" si="23"/>
        <v>-9.3353368147296001E-2</v>
      </c>
    </row>
    <row r="36" spans="1:17" ht="20.100000000000001" customHeight="1">
      <c r="A36" s="32"/>
      <c r="B36" s="33" t="s">
        <v>9</v>
      </c>
      <c r="C36" s="211">
        <v>657.00999999999988</v>
      </c>
      <c r="D36" s="212">
        <v>972.29999999999961</v>
      </c>
      <c r="E36" s="218">
        <f t="shared" si="24"/>
        <v>1.7156019216538047E-3</v>
      </c>
      <c r="F36" s="219">
        <f t="shared" si="25"/>
        <v>3.0289013826095262E-3</v>
      </c>
      <c r="G36" s="52">
        <f t="shared" si="19"/>
        <v>0.47988615089572428</v>
      </c>
      <c r="I36" s="310">
        <v>227.47699999999998</v>
      </c>
      <c r="J36" s="311">
        <v>282.85600000000005</v>
      </c>
      <c r="K36" s="218">
        <f t="shared" si="20"/>
        <v>2.3475532595527817E-3</v>
      </c>
      <c r="L36" s="219">
        <f t="shared" si="21"/>
        <v>3.1468001120430666E-3</v>
      </c>
      <c r="M36" s="52">
        <f t="shared" si="22"/>
        <v>0.24344878822914001</v>
      </c>
      <c r="O36" s="27">
        <f t="shared" si="17"/>
        <v>3.4623065097943719</v>
      </c>
      <c r="P36" s="143">
        <f t="shared" si="18"/>
        <v>2.9091432685385188</v>
      </c>
      <c r="Q36" s="52">
        <f t="shared" si="23"/>
        <v>-0.15976726488282686</v>
      </c>
    </row>
    <row r="37" spans="1:17" ht="20.100000000000001" customHeight="1">
      <c r="A37" s="8" t="s">
        <v>115</v>
      </c>
      <c r="B37" s="3"/>
      <c r="C37" s="19">
        <v>251.09</v>
      </c>
      <c r="D37" s="140">
        <v>301.32</v>
      </c>
      <c r="E37" s="214">
        <f t="shared" si="24"/>
        <v>6.5565286146033379E-4</v>
      </c>
      <c r="F37" s="215">
        <f t="shared" si="25"/>
        <v>9.38669715733727E-4</v>
      </c>
      <c r="G37" s="54">
        <f>(D37-C37)/C37</f>
        <v>0.2000477916284997</v>
      </c>
      <c r="I37" s="308">
        <v>61.540999999999997</v>
      </c>
      <c r="J37" s="309">
        <v>82.983000000000004</v>
      </c>
      <c r="K37" s="214">
        <f>I37/$I$40</f>
        <v>6.3510058223968907E-4</v>
      </c>
      <c r="L37" s="215">
        <f>J37/$J$40</f>
        <v>9.2319382900723254E-4</v>
      </c>
      <c r="M37" s="54">
        <f>(J37-I37)/I37</f>
        <v>0.34841812775223036</v>
      </c>
      <c r="O37" s="238">
        <f t="shared" si="17"/>
        <v>2.4509538412521406</v>
      </c>
      <c r="P37" s="239">
        <f t="shared" si="18"/>
        <v>2.7539824771007568</v>
      </c>
      <c r="Q37" s="54">
        <f t="shared" si="23"/>
        <v>0.12363702275755849</v>
      </c>
    </row>
    <row r="38" spans="1:17" ht="20.100000000000001" customHeight="1">
      <c r="A38" s="8" t="s">
        <v>10</v>
      </c>
      <c r="C38" s="19">
        <v>2179.2899999999986</v>
      </c>
      <c r="D38" s="140">
        <v>620.14</v>
      </c>
      <c r="E38" s="214">
        <f t="shared" si="24"/>
        <v>5.6906197954991831E-3</v>
      </c>
      <c r="F38" s="215">
        <f t="shared" si="25"/>
        <v>1.9318552950853361E-3</v>
      </c>
      <c r="G38" s="52">
        <f t="shared" si="19"/>
        <v>-0.71543943210862238</v>
      </c>
      <c r="I38" s="308">
        <v>627.25799999999992</v>
      </c>
      <c r="J38" s="309">
        <v>197.33</v>
      </c>
      <c r="K38" s="214">
        <f t="shared" si="20"/>
        <v>6.4732766938220519E-3</v>
      </c>
      <c r="L38" s="215">
        <f t="shared" si="21"/>
        <v>2.1953151642866275E-3</v>
      </c>
      <c r="M38" s="52">
        <f t="shared" si="22"/>
        <v>-0.68540855596899508</v>
      </c>
      <c r="O38" s="27">
        <f t="shared" si="17"/>
        <v>2.878267692688905</v>
      </c>
      <c r="P38" s="143">
        <f t="shared" si="18"/>
        <v>3.1820234140677917</v>
      </c>
      <c r="Q38" s="52">
        <f t="shared" si="23"/>
        <v>0.10553421495521674</v>
      </c>
    </row>
    <row r="39" spans="1:17" ht="20.100000000000001" customHeight="1" thickBot="1">
      <c r="A39" s="8" t="s">
        <v>11</v>
      </c>
      <c r="B39" s="10"/>
      <c r="C39" s="21">
        <v>5705.6000000000013</v>
      </c>
      <c r="D39" s="142">
        <v>4794.5700000000006</v>
      </c>
      <c r="E39" s="220">
        <f>C39/$C$40</f>
        <v>1.4898613908750174E-2</v>
      </c>
      <c r="F39" s="221">
        <f>D39/$D$40</f>
        <v>1.493600709865079E-2</v>
      </c>
      <c r="G39" s="55">
        <f t="shared" si="19"/>
        <v>-0.15967295288839042</v>
      </c>
      <c r="I39" s="312">
        <v>1010.0839999999999</v>
      </c>
      <c r="J39" s="313">
        <v>871.33500000000004</v>
      </c>
      <c r="K39" s="220">
        <f t="shared" si="20"/>
        <v>1.042402522726303E-2</v>
      </c>
      <c r="L39" s="221">
        <f t="shared" si="21"/>
        <v>9.6936853933699309E-3</v>
      </c>
      <c r="M39" s="55">
        <f t="shared" si="22"/>
        <v>-0.13736382320678273</v>
      </c>
      <c r="O39" s="240">
        <f t="shared" si="17"/>
        <v>1.770337913628715</v>
      </c>
      <c r="P39" s="241">
        <f t="shared" si="18"/>
        <v>1.8173371126086382</v>
      </c>
      <c r="Q39" s="55">
        <f>(P39-O39)/O39</f>
        <v>2.6548151411154915E-2</v>
      </c>
    </row>
    <row r="40" spans="1:17" ht="26.25" customHeight="1" thickBot="1">
      <c r="A40" s="12" t="s">
        <v>12</v>
      </c>
      <c r="B40" s="48"/>
      <c r="C40" s="213">
        <f>C28+C29+C30+C33+C37+C38+C39</f>
        <v>382961.79999999993</v>
      </c>
      <c r="D40" s="226">
        <f>D28+D29+D30+D33+D37+D38+D39</f>
        <v>321007.47999999992</v>
      </c>
      <c r="E40" s="222">
        <f>C40/$C$40</f>
        <v>1</v>
      </c>
      <c r="F40" s="223">
        <f>D40/$D$40</f>
        <v>1</v>
      </c>
      <c r="G40" s="55">
        <f t="shared" si="19"/>
        <v>-0.16177676206869723</v>
      </c>
      <c r="H40" s="1"/>
      <c r="I40" s="213">
        <f>I28+I29+I30+I33+I37+I38+I39</f>
        <v>96899.612000000052</v>
      </c>
      <c r="J40" s="226">
        <f>J28+J29+J30+J33+J37+J38+J39</f>
        <v>89886.86599999998</v>
      </c>
      <c r="K40" s="222">
        <f>K28+K29+K30+K33+K37+K38+K39</f>
        <v>0.99999999999999978</v>
      </c>
      <c r="L40" s="223">
        <f>L28+L29+L30+L33+L37+L38+L39</f>
        <v>1</v>
      </c>
      <c r="M40" s="55">
        <f t="shared" si="22"/>
        <v>-7.2371249536066953E-2</v>
      </c>
      <c r="N40" s="1"/>
      <c r="O40" s="24">
        <f t="shared" si="17"/>
        <v>2.5302683453023271</v>
      </c>
      <c r="P40" s="242">
        <f t="shared" si="18"/>
        <v>2.8001486445113368</v>
      </c>
      <c r="Q40" s="55">
        <f>(P40-O40)/O40</f>
        <v>0.10666074201578933</v>
      </c>
    </row>
    <row r="42" spans="1:17">
      <c r="A42" s="1"/>
    </row>
    <row r="43" spans="1:17" ht="8.25" customHeight="1" thickBot="1"/>
    <row r="44" spans="1:17" ht="15" customHeight="1">
      <c r="A44" s="457" t="s">
        <v>15</v>
      </c>
      <c r="B44" s="445"/>
      <c r="C44" s="472" t="s">
        <v>1</v>
      </c>
      <c r="D44" s="473"/>
      <c r="E44" s="470" t="s">
        <v>103</v>
      </c>
      <c r="F44" s="470"/>
      <c r="G44" s="130" t="s">
        <v>0</v>
      </c>
      <c r="I44" s="474">
        <v>1000</v>
      </c>
      <c r="J44" s="473"/>
      <c r="K44" s="470" t="s">
        <v>103</v>
      </c>
      <c r="L44" s="470"/>
      <c r="M44" s="130" t="s">
        <v>0</v>
      </c>
      <c r="O44" s="480" t="s">
        <v>22</v>
      </c>
      <c r="P44" s="470"/>
      <c r="Q44" s="130" t="s">
        <v>0</v>
      </c>
    </row>
    <row r="45" spans="1:17" ht="15" customHeight="1">
      <c r="A45" s="471"/>
      <c r="B45" s="446"/>
      <c r="C45" s="475" t="str">
        <f>C5</f>
        <v>jan-mar</v>
      </c>
      <c r="D45" s="476"/>
      <c r="E45" s="477" t="str">
        <f>C25</f>
        <v>jan-mar</v>
      </c>
      <c r="F45" s="477"/>
      <c r="G45" s="131" t="str">
        <f>G25</f>
        <v>2026 /2025</v>
      </c>
      <c r="I45" s="478" t="str">
        <f>C5</f>
        <v>jan-mar</v>
      </c>
      <c r="J45" s="476"/>
      <c r="K45" s="466" t="str">
        <f>C25</f>
        <v>jan-mar</v>
      </c>
      <c r="L45" s="467"/>
      <c r="M45" s="131" t="str">
        <f>G45</f>
        <v>2026 /2025</v>
      </c>
      <c r="O45" s="478" t="str">
        <f>C5</f>
        <v>jan-mar</v>
      </c>
      <c r="P45" s="476"/>
      <c r="Q45" s="131" t="str">
        <f>Q25</f>
        <v>2026 /2025</v>
      </c>
    </row>
    <row r="46" spans="1:17" ht="15.75" customHeight="1">
      <c r="A46" s="471"/>
      <c r="B46" s="446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7" customFormat="1" ht="15.75" customHeight="1">
      <c r="A47" s="23" t="s">
        <v>108</v>
      </c>
      <c r="B47" s="15"/>
      <c r="C47" s="78">
        <f>C48+C49</f>
        <v>217373.77000000002</v>
      </c>
      <c r="D47" s="210">
        <f>D48+D49</f>
        <v>220636.95999999996</v>
      </c>
      <c r="E47" s="216">
        <f>C47/$C$60</f>
        <v>0.49731094813226245</v>
      </c>
      <c r="F47" s="217">
        <f>D47/$D$60</f>
        <v>0.51884434577445027</v>
      </c>
      <c r="G47" s="53">
        <f>(D47-C47)/C47</f>
        <v>1.5011884828606247E-2</v>
      </c>
      <c r="H47"/>
      <c r="I47" s="78">
        <f>I48+I49</f>
        <v>70089.947</v>
      </c>
      <c r="J47" s="210">
        <f>J48+J49</f>
        <v>69478.079999999958</v>
      </c>
      <c r="K47" s="216">
        <f>I47/$I$60</f>
        <v>0.58323479051661664</v>
      </c>
      <c r="L47" s="217">
        <f>J47/$J$60</f>
        <v>0.60854871126921184</v>
      </c>
      <c r="M47" s="53">
        <f>(J47-I47)/I47</f>
        <v>-8.7297398013447217E-3</v>
      </c>
      <c r="N47"/>
      <c r="O47" s="63">
        <f t="shared" ref="O47" si="26">(I47/C47)*10</f>
        <v>3.2243976354644808</v>
      </c>
      <c r="P47" s="237">
        <f t="shared" ref="P47" si="27">(J47/D47)*10</f>
        <v>3.148977397077986</v>
      </c>
      <c r="Q47" s="53">
        <f>(P47-O47)/O47</f>
        <v>-2.3390489298516799E-2</v>
      </c>
    </row>
    <row r="48" spans="1:17" ht="20.100000000000001" customHeight="1">
      <c r="A48" s="8" t="s">
        <v>4</v>
      </c>
      <c r="C48" s="19">
        <v>114394.31000000003</v>
      </c>
      <c r="D48" s="140">
        <v>115064.78999999996</v>
      </c>
      <c r="E48" s="214">
        <f>C48/$C$60</f>
        <v>0.26171300597600144</v>
      </c>
      <c r="F48" s="215">
        <f>D48/$D$60</f>
        <v>0.27058347653640852</v>
      </c>
      <c r="G48" s="52">
        <f>(D48-C48)/C48</f>
        <v>5.861130680362839E-3</v>
      </c>
      <c r="I48" s="19">
        <v>42795.516000000011</v>
      </c>
      <c r="J48" s="140">
        <v>41846.218999999954</v>
      </c>
      <c r="K48" s="214">
        <f>I48/$I$60</f>
        <v>0.3561114664462583</v>
      </c>
      <c r="L48" s="215">
        <f>J48/$J$60</f>
        <v>0.36652513489058985</v>
      </c>
      <c r="M48" s="52">
        <f>(J48-I48)/I48</f>
        <v>-2.2182160392692933E-2</v>
      </c>
      <c r="O48" s="27">
        <f t="shared" ref="O48:O60" si="28">(I48/C48)*10</f>
        <v>3.7410528548141948</v>
      </c>
      <c r="P48" s="143">
        <f t="shared" ref="P48:P60" si="29">(J48/D48)*10</f>
        <v>3.636752737305649</v>
      </c>
      <c r="Q48" s="52">
        <f>(P48-O48)/O48</f>
        <v>-2.7879883432902226E-2</v>
      </c>
    </row>
    <row r="49" spans="1:17" ht="20.100000000000001" customHeight="1">
      <c r="A49" s="8" t="s">
        <v>5</v>
      </c>
      <c r="C49" s="19">
        <v>102979.46</v>
      </c>
      <c r="D49" s="140">
        <v>105572.17</v>
      </c>
      <c r="E49" s="214">
        <f>C49/$C$60</f>
        <v>0.23559794215626104</v>
      </c>
      <c r="F49" s="215">
        <f>D49/$D$60</f>
        <v>0.24826086923804178</v>
      </c>
      <c r="G49" s="52">
        <f>(D49-C49)/C49</f>
        <v>2.5176962473875776E-2</v>
      </c>
      <c r="I49" s="19">
        <v>27294.430999999993</v>
      </c>
      <c r="J49" s="140">
        <v>27631.861000000004</v>
      </c>
      <c r="K49" s="214">
        <f>I49/$I$60</f>
        <v>0.22712332407035837</v>
      </c>
      <c r="L49" s="215">
        <f>J49/$J$60</f>
        <v>0.24202357637862196</v>
      </c>
      <c r="M49" s="52">
        <f>(J49-I49)/I49</f>
        <v>1.236259513891355E-2</v>
      </c>
      <c r="O49" s="27">
        <f t="shared" si="28"/>
        <v>2.6504733079781144</v>
      </c>
      <c r="P49" s="143">
        <f t="shared" si="29"/>
        <v>2.617343282798867</v>
      </c>
      <c r="Q49" s="52">
        <f>(P49-O49)/O49</f>
        <v>-1.24996637693063E-2</v>
      </c>
    </row>
    <row r="50" spans="1:17" ht="20.100000000000001" customHeight="1">
      <c r="A50" s="23" t="s">
        <v>38</v>
      </c>
      <c r="B50" s="15"/>
      <c r="C50" s="78">
        <f>C51+C52</f>
        <v>184669.84999999989</v>
      </c>
      <c r="D50" s="210">
        <f>D51+D52</f>
        <v>171881.69999999998</v>
      </c>
      <c r="E50" s="216">
        <f>C50/$C$60</f>
        <v>0.42249043293007532</v>
      </c>
      <c r="F50" s="217">
        <f>D50/$D$60</f>
        <v>0.40419269820931336</v>
      </c>
      <c r="G50" s="53">
        <f>(D50-C50)/C50</f>
        <v>-6.924871601942556E-2</v>
      </c>
      <c r="I50" s="78">
        <f>I51+I52</f>
        <v>23250.560000000005</v>
      </c>
      <c r="J50" s="210">
        <f>J51+J52</f>
        <v>21145.780999999999</v>
      </c>
      <c r="K50" s="216">
        <f>I50/$I$60</f>
        <v>0.19347333064746117</v>
      </c>
      <c r="L50" s="217">
        <f>J50/$J$60</f>
        <v>0.18521291573300516</v>
      </c>
      <c r="M50" s="53">
        <f>(J50-I50)/I50</f>
        <v>-9.0525948622312988E-2</v>
      </c>
      <c r="O50" s="63">
        <f t="shared" si="28"/>
        <v>1.2590338921052904</v>
      </c>
      <c r="P50" s="237">
        <f t="shared" si="29"/>
        <v>1.2302520279936724</v>
      </c>
      <c r="Q50" s="53">
        <f>(P50-O50)/O50</f>
        <v>-2.286027746520029E-2</v>
      </c>
    </row>
    <row r="51" spans="1:17" ht="20.100000000000001" customHeight="1">
      <c r="A51" s="8"/>
      <c r="B51" t="s">
        <v>6</v>
      </c>
      <c r="C51" s="31">
        <v>182124.8599999999</v>
      </c>
      <c r="D51" s="141">
        <v>167933.68999999997</v>
      </c>
      <c r="E51" s="214">
        <f t="shared" ref="E51:E57" si="30">C51/$C$60</f>
        <v>0.41666796690813018</v>
      </c>
      <c r="F51" s="215">
        <f t="shared" ref="F51:F57" si="31">D51/$D$60</f>
        <v>0.39490865683401072</v>
      </c>
      <c r="G51" s="52">
        <f t="shared" ref="G51:G59" si="32">(D51-C51)/C51</f>
        <v>-7.7920004989982874E-2</v>
      </c>
      <c r="I51" s="31">
        <v>22553.377000000004</v>
      </c>
      <c r="J51" s="141">
        <v>20213.539999999997</v>
      </c>
      <c r="K51" s="214">
        <f t="shared" ref="K51:K58" si="33">I51/$I$60</f>
        <v>0.18767190835566308</v>
      </c>
      <c r="L51" s="215">
        <f t="shared" ref="L51:L58" si="34">J51/$J$60</f>
        <v>0.17704754819345425</v>
      </c>
      <c r="M51" s="52">
        <f t="shared" ref="M51:M58" si="35">(J51-I51)/I51</f>
        <v>-0.10374663625762148</v>
      </c>
      <c r="O51" s="27">
        <f t="shared" si="28"/>
        <v>1.2383469780017959</v>
      </c>
      <c r="P51" s="143">
        <f t="shared" si="29"/>
        <v>1.2036619930164103</v>
      </c>
      <c r="Q51" s="52">
        <f t="shared" ref="Q51:Q58" si="36">(P51-O51)/O51</f>
        <v>-2.8009100519915293E-2</v>
      </c>
    </row>
    <row r="52" spans="1:17" ht="20.100000000000001" customHeight="1">
      <c r="A52" s="8"/>
      <c r="B52" t="s">
        <v>39</v>
      </c>
      <c r="C52" s="31">
        <v>2544.9900000000002</v>
      </c>
      <c r="D52" s="141">
        <v>3948.01</v>
      </c>
      <c r="E52" s="218">
        <f t="shared" si="30"/>
        <v>5.8224660219451801E-3</v>
      </c>
      <c r="F52" s="219">
        <f t="shared" si="31"/>
        <v>9.2840413753026152E-3</v>
      </c>
      <c r="G52" s="52">
        <f t="shared" si="32"/>
        <v>0.55128703845594673</v>
      </c>
      <c r="I52" s="31">
        <v>697.18299999999988</v>
      </c>
      <c r="J52" s="141">
        <v>932.24100000000044</v>
      </c>
      <c r="K52" s="218">
        <f t="shared" si="33"/>
        <v>5.8014222917980845E-3</v>
      </c>
      <c r="L52" s="219">
        <f t="shared" si="34"/>
        <v>8.1653675395509193E-3</v>
      </c>
      <c r="M52" s="52">
        <f t="shared" si="35"/>
        <v>0.33715394666823573</v>
      </c>
      <c r="O52" s="27">
        <f t="shared" si="28"/>
        <v>2.7394331608375664</v>
      </c>
      <c r="P52" s="143">
        <f t="shared" si="29"/>
        <v>2.361293411110915</v>
      </c>
      <c r="Q52" s="52">
        <f t="shared" si="36"/>
        <v>-0.13803576416189592</v>
      </c>
    </row>
    <row r="53" spans="1:17" ht="20.100000000000001" customHeight="1">
      <c r="A53" s="23" t="s">
        <v>114</v>
      </c>
      <c r="B53" s="15"/>
      <c r="C53" s="78">
        <f>SUM(C54:C56)</f>
        <v>27317.569999999992</v>
      </c>
      <c r="D53" s="210">
        <f>SUM(D54:D56)</f>
        <v>24879.380000000008</v>
      </c>
      <c r="E53" s="216">
        <f>C53/$C$60</f>
        <v>6.2497543458759734E-2</v>
      </c>
      <c r="F53" s="217">
        <f>D53/$D$60</f>
        <v>5.850572650826022E-2</v>
      </c>
      <c r="G53" s="53">
        <f>(D53-C53)/C53</f>
        <v>-8.9253546343982457E-2</v>
      </c>
      <c r="I53" s="78">
        <f>SUM(I54:I56)</f>
        <v>23739.780000000013</v>
      </c>
      <c r="J53" s="210">
        <f>SUM(J54:J56)</f>
        <v>20282.373000000011</v>
      </c>
      <c r="K53" s="216">
        <f t="shared" si="33"/>
        <v>0.19754424432951237</v>
      </c>
      <c r="L53" s="217">
        <f t="shared" si="34"/>
        <v>0.17765044673991381</v>
      </c>
      <c r="M53" s="53">
        <f t="shared" si="35"/>
        <v>-0.14563770178156668</v>
      </c>
      <c r="O53" s="63">
        <f t="shared" si="28"/>
        <v>8.6902971237924973</v>
      </c>
      <c r="P53" s="237">
        <f t="shared" si="29"/>
        <v>8.1522823317944439</v>
      </c>
      <c r="Q53" s="53">
        <f t="shared" si="36"/>
        <v>-6.1909827055862565E-2</v>
      </c>
    </row>
    <row r="54" spans="1:17" ht="20.100000000000001" customHeight="1">
      <c r="A54" s="8"/>
      <c r="B54" s="3" t="s">
        <v>7</v>
      </c>
      <c r="C54" s="31">
        <v>24762.919999999991</v>
      </c>
      <c r="D54" s="141">
        <v>22017.44000000001</v>
      </c>
      <c r="E54" s="214">
        <f>C54/$C$60</f>
        <v>5.6652977144958004E-2</v>
      </c>
      <c r="F54" s="215">
        <f>D54/$D$60</f>
        <v>5.1775660127062209E-2</v>
      </c>
      <c r="G54" s="52">
        <f>(D54-C54)/C54</f>
        <v>-0.11087060815121894</v>
      </c>
      <c r="I54" s="31">
        <v>21546.275000000012</v>
      </c>
      <c r="J54" s="141">
        <v>18204.95900000001</v>
      </c>
      <c r="K54" s="214">
        <f t="shared" si="33"/>
        <v>0.17929157780699165</v>
      </c>
      <c r="L54" s="215">
        <f t="shared" si="34"/>
        <v>0.1594546702810275</v>
      </c>
      <c r="M54" s="52">
        <f t="shared" si="35"/>
        <v>-0.15507627188458334</v>
      </c>
      <c r="O54" s="27">
        <f t="shared" si="28"/>
        <v>8.7010235464961401</v>
      </c>
      <c r="P54" s="143">
        <f t="shared" si="29"/>
        <v>8.2684267562441409</v>
      </c>
      <c r="Q54" s="52">
        <f t="shared" si="36"/>
        <v>-4.9717919729823486E-2</v>
      </c>
    </row>
    <row r="55" spans="1:17" ht="20.100000000000001" customHeight="1">
      <c r="A55" s="8"/>
      <c r="B55" s="3" t="s">
        <v>8</v>
      </c>
      <c r="C55" s="31">
        <v>2214.3400000000006</v>
      </c>
      <c r="D55" s="141">
        <v>2273.8700000000003</v>
      </c>
      <c r="E55" s="214">
        <f t="shared" si="30"/>
        <v>5.0660000279113444E-3</v>
      </c>
      <c r="F55" s="215">
        <f t="shared" si="31"/>
        <v>5.3471757067634984E-3</v>
      </c>
      <c r="G55" s="52">
        <f t="shared" si="32"/>
        <v>2.6883857040924036E-2</v>
      </c>
      <c r="I55" s="31">
        <v>1971.6629999999993</v>
      </c>
      <c r="J55" s="141">
        <v>1769.077</v>
      </c>
      <c r="K55" s="214">
        <f t="shared" si="33"/>
        <v>1.6406667517873334E-2</v>
      </c>
      <c r="L55" s="215">
        <f t="shared" si="34"/>
        <v>1.5495096129397992E-2</v>
      </c>
      <c r="M55" s="52">
        <f t="shared" si="35"/>
        <v>-0.10274879632066911</v>
      </c>
      <c r="O55" s="27">
        <f t="shared" si="28"/>
        <v>8.9040662228925953</v>
      </c>
      <c r="P55" s="143">
        <f t="shared" si="29"/>
        <v>7.7800270024231803</v>
      </c>
      <c r="Q55" s="52">
        <f t="shared" si="36"/>
        <v>-0.12623886574197749</v>
      </c>
    </row>
    <row r="56" spans="1:17" ht="20.100000000000001" customHeight="1">
      <c r="A56" s="32"/>
      <c r="B56" s="33" t="s">
        <v>9</v>
      </c>
      <c r="C56" s="211">
        <v>340.31000000000012</v>
      </c>
      <c r="D56" s="212">
        <v>588.06999999999994</v>
      </c>
      <c r="E56" s="218">
        <f t="shared" si="30"/>
        <v>7.7856628589038262E-4</v>
      </c>
      <c r="F56" s="219">
        <f t="shared" si="31"/>
        <v>1.3828906744345144E-3</v>
      </c>
      <c r="G56" s="52">
        <f t="shared" si="32"/>
        <v>0.72804207928065512</v>
      </c>
      <c r="I56" s="211">
        <v>221.84200000000001</v>
      </c>
      <c r="J56" s="212">
        <v>308.33699999999988</v>
      </c>
      <c r="K56" s="218">
        <f t="shared" si="33"/>
        <v>1.845999004647375E-3</v>
      </c>
      <c r="L56" s="219">
        <f t="shared" si="34"/>
        <v>2.7006803294883077E-3</v>
      </c>
      <c r="M56" s="52">
        <f t="shared" si="35"/>
        <v>0.389894609677157</v>
      </c>
      <c r="O56" s="27">
        <f t="shared" si="28"/>
        <v>6.5188210749022932</v>
      </c>
      <c r="P56" s="143">
        <f t="shared" si="29"/>
        <v>5.2432023398574987</v>
      </c>
      <c r="Q56" s="52">
        <f t="shared" si="36"/>
        <v>-0.1956824279095456</v>
      </c>
    </row>
    <row r="57" spans="1:17" ht="20.100000000000001" customHeight="1">
      <c r="A57" s="8" t="s">
        <v>115</v>
      </c>
      <c r="B57" s="3"/>
      <c r="C57" s="19">
        <v>185.87999999999997</v>
      </c>
      <c r="D57" s="140">
        <v>680.51</v>
      </c>
      <c r="E57" s="214">
        <f t="shared" si="30"/>
        <v>4.252590321216075E-4</v>
      </c>
      <c r="F57" s="215">
        <f t="shared" si="31"/>
        <v>1.6002702618046008E-3</v>
      </c>
      <c r="G57" s="54">
        <f t="shared" si="32"/>
        <v>2.6610178609855826</v>
      </c>
      <c r="I57" s="19">
        <v>258.34499999999997</v>
      </c>
      <c r="J57" s="140">
        <v>326.60299999999995</v>
      </c>
      <c r="K57" s="214">
        <f t="shared" si="33"/>
        <v>2.149748978352278E-3</v>
      </c>
      <c r="L57" s="215">
        <f t="shared" si="34"/>
        <v>2.8606696492859112E-3</v>
      </c>
      <c r="M57" s="54">
        <f t="shared" si="35"/>
        <v>0.26421258394782166</v>
      </c>
      <c r="O57" s="238">
        <f t="shared" si="28"/>
        <v>13.898482892188511</v>
      </c>
      <c r="P57" s="239">
        <f t="shared" si="29"/>
        <v>4.7993857548015448</v>
      </c>
      <c r="Q57" s="54">
        <f t="shared" si="36"/>
        <v>-0.65468275983568058</v>
      </c>
    </row>
    <row r="58" spans="1:17" ht="20.100000000000001" customHeight="1">
      <c r="A58" s="8" t="s">
        <v>10</v>
      </c>
      <c r="C58" s="19">
        <v>2385.6599999999989</v>
      </c>
      <c r="D58" s="140">
        <v>3773.0999999999985</v>
      </c>
      <c r="E58" s="214">
        <f>C58/$C$60</f>
        <v>5.4579484752056906E-3</v>
      </c>
      <c r="F58" s="215">
        <f>D58/$D$60</f>
        <v>8.8727274027052307E-3</v>
      </c>
      <c r="G58" s="52">
        <f t="shared" si="32"/>
        <v>0.58157491008777451</v>
      </c>
      <c r="I58" s="19">
        <v>1861.7980000000002</v>
      </c>
      <c r="J58" s="140">
        <v>2249.7720000000008</v>
      </c>
      <c r="K58" s="214">
        <f t="shared" si="33"/>
        <v>1.5492455237756934E-2</v>
      </c>
      <c r="L58" s="215">
        <f t="shared" si="34"/>
        <v>1.9705435890709107E-2</v>
      </c>
      <c r="M58" s="52">
        <f t="shared" si="35"/>
        <v>0.20838673153585974</v>
      </c>
      <c r="O58" s="27">
        <f t="shared" si="28"/>
        <v>7.8041212913826827</v>
      </c>
      <c r="P58" s="143">
        <f t="shared" si="29"/>
        <v>5.9626620020672707</v>
      </c>
      <c r="Q58" s="52">
        <f t="shared" si="36"/>
        <v>-0.23595985000242795</v>
      </c>
    </row>
    <row r="59" spans="1:17" ht="20.100000000000001" customHeight="1" thickBot="1">
      <c r="A59" s="8" t="s">
        <v>11</v>
      </c>
      <c r="B59" s="10"/>
      <c r="C59" s="21">
        <v>5165.5700000000006</v>
      </c>
      <c r="D59" s="142">
        <v>3395.2700000000004</v>
      </c>
      <c r="E59" s="220">
        <f>C59/$C$60</f>
        <v>1.1817867971575278E-2</v>
      </c>
      <c r="F59" s="221">
        <f>D59/$D$60</f>
        <v>7.9842318434663814E-3</v>
      </c>
      <c r="G59" s="55">
        <f t="shared" si="32"/>
        <v>-0.34271145294710942</v>
      </c>
      <c r="I59" s="21">
        <v>974.06600000000003</v>
      </c>
      <c r="J59" s="142">
        <v>687.51199999999994</v>
      </c>
      <c r="K59" s="220">
        <f>I59/$I$60</f>
        <v>8.1054302903005287E-3</v>
      </c>
      <c r="L59" s="221">
        <f>J59/$J$60</f>
        <v>6.0218207178741635E-3</v>
      </c>
      <c r="M59" s="55">
        <f>(J59-I59)/I59</f>
        <v>-0.29418335102549525</v>
      </c>
      <c r="O59" s="240">
        <f t="shared" si="28"/>
        <v>1.8856892850159808</v>
      </c>
      <c r="P59" s="241">
        <f t="shared" si="29"/>
        <v>2.0249111263610842</v>
      </c>
      <c r="Q59" s="55">
        <f>(P59-O59)/O59</f>
        <v>7.3830743193687681E-2</v>
      </c>
    </row>
    <row r="60" spans="1:17" ht="26.25" customHeight="1" thickBot="1">
      <c r="A60" s="12" t="s">
        <v>12</v>
      </c>
      <c r="B60" s="48"/>
      <c r="C60" s="213">
        <f>C48+C49+C50+C53+C57+C58+C59</f>
        <v>437098.29999999987</v>
      </c>
      <c r="D60" s="226">
        <f>D48+D49+D50+D53+D57+D58+D59</f>
        <v>425246.91999999993</v>
      </c>
      <c r="E60" s="222">
        <f>E48+E49+E50+E53+E57+E58+E59</f>
        <v>1</v>
      </c>
      <c r="F60" s="223">
        <f>F48+F49+F50+F53+F57+F58+F59</f>
        <v>1.0000000000000002</v>
      </c>
      <c r="G60" s="55">
        <f>(D60-C60)/C60</f>
        <v>-2.711376365453709E-2</v>
      </c>
      <c r="H60" s="1"/>
      <c r="I60" s="213">
        <f>I48+I49+I50+I53+I57+I58+I59</f>
        <v>120174.49600000003</v>
      </c>
      <c r="J60" s="226">
        <f>J48+J49+J50+J53+J57+J58+J59</f>
        <v>114170.12099999997</v>
      </c>
      <c r="K60" s="222">
        <f>K48+K49+K50+K53+K57+K58+K59</f>
        <v>0.99999999999999989</v>
      </c>
      <c r="L60" s="223">
        <f>L48+L49+L50+L53+L57+L58+L59</f>
        <v>0.99999999999999989</v>
      </c>
      <c r="M60" s="55">
        <f>(J60-I60)/I60</f>
        <v>-4.9963804300040972E-2</v>
      </c>
      <c r="N60" s="1"/>
      <c r="O60" s="24">
        <f t="shared" si="28"/>
        <v>2.7493700158522709</v>
      </c>
      <c r="P60" s="242">
        <f t="shared" si="29"/>
        <v>2.6847959533722192</v>
      </c>
      <c r="Q60" s="55">
        <f>(P60-O60)/O60</f>
        <v>-2.3486857755679182E-2</v>
      </c>
    </row>
    <row r="63" spans="1:17">
      <c r="D63" s="2"/>
      <c r="E63" s="2"/>
      <c r="F63" s="2"/>
      <c r="G63" s="2"/>
      <c r="H63" s="2"/>
      <c r="I63" s="2"/>
      <c r="J63" s="2"/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0" zoomScaleNormal="100" workbookViewId="0">
      <selection activeCell="I54" sqref="I54:J59"/>
    </sheetView>
  </sheetViews>
  <sheetFormatPr defaultRowHeight="1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174</v>
      </c>
    </row>
    <row r="3" spans="1:20" ht="8.25" customHeight="1" thickBot="1">
      <c r="Q3" s="10"/>
    </row>
    <row r="4" spans="1:20">
      <c r="A4" s="457" t="s">
        <v>3</v>
      </c>
      <c r="B4" s="445"/>
      <c r="C4" s="472" t="s">
        <v>1</v>
      </c>
      <c r="D4" s="473"/>
      <c r="E4" s="470" t="s">
        <v>102</v>
      </c>
      <c r="F4" s="470"/>
      <c r="G4" s="130" t="s">
        <v>0</v>
      </c>
      <c r="I4" s="474">
        <v>1000</v>
      </c>
      <c r="J4" s="470"/>
      <c r="K4" s="468" t="s">
        <v>102</v>
      </c>
      <c r="L4" s="469"/>
      <c r="M4" s="130" t="s">
        <v>0</v>
      </c>
      <c r="O4" s="480" t="s">
        <v>22</v>
      </c>
      <c r="P4" s="470"/>
      <c r="Q4" s="130" t="s">
        <v>0</v>
      </c>
    </row>
    <row r="5" spans="1:20">
      <c r="A5" s="471"/>
      <c r="B5" s="446"/>
      <c r="C5" s="475" t="s">
        <v>58</v>
      </c>
      <c r="D5" s="476"/>
      <c r="E5" s="477" t="str">
        <f>C5</f>
        <v>mar</v>
      </c>
      <c r="F5" s="477"/>
      <c r="G5" s="131" t="s">
        <v>154</v>
      </c>
      <c r="I5" s="478" t="str">
        <f>C5</f>
        <v>mar</v>
      </c>
      <c r="J5" s="477"/>
      <c r="K5" s="479" t="str">
        <f>C5</f>
        <v>mar</v>
      </c>
      <c r="L5" s="467"/>
      <c r="M5" s="131" t="str">
        <f>G5</f>
        <v>2026 /2025</v>
      </c>
      <c r="O5" s="478" t="str">
        <f>C5</f>
        <v>mar</v>
      </c>
      <c r="P5" s="476"/>
      <c r="Q5" s="131" t="str">
        <f>G5</f>
        <v>2026 /2025</v>
      </c>
    </row>
    <row r="6" spans="1:20" ht="19.5" customHeight="1">
      <c r="A6" s="471"/>
      <c r="B6" s="446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108</v>
      </c>
      <c r="B7" s="15"/>
      <c r="C7" s="78">
        <f>C8+C9</f>
        <v>129898.35000000003</v>
      </c>
      <c r="D7" s="210">
        <f>D8+D9</f>
        <v>140366.16999999998</v>
      </c>
      <c r="E7" s="216">
        <f t="shared" ref="E7:E19" si="0">C7/$C$20</f>
        <v>0.45685696143846161</v>
      </c>
      <c r="F7" s="217">
        <f t="shared" ref="F7:F19" si="1">D7/$D$20</f>
        <v>0.48199227122486704</v>
      </c>
      <c r="G7" s="53">
        <f t="shared" ref="G7:G20" si="2">(D7-C7)/C7</f>
        <v>8.0584703346885819E-2</v>
      </c>
      <c r="I7" s="224">
        <f>I8+I9</f>
        <v>37884.678999999989</v>
      </c>
      <c r="J7" s="225">
        <f>J8+J9</f>
        <v>40681.844999999994</v>
      </c>
      <c r="K7" s="229">
        <f t="shared" ref="K7:K19" si="3">I7/$I$20</f>
        <v>0.5116011074823007</v>
      </c>
      <c r="L7" s="230">
        <f t="shared" ref="L7:L19" si="4">J7/$J$20</f>
        <v>0.51761743256449255</v>
      </c>
      <c r="M7" s="53">
        <f t="shared" ref="M7:M20" si="5">(J7-I7)/I7</f>
        <v>7.3833699369605474E-2</v>
      </c>
      <c r="O7" s="63">
        <f t="shared" ref="O7:O20" si="6">(I7/C7)*10</f>
        <v>2.9164865450561903</v>
      </c>
      <c r="P7" s="237">
        <f t="shared" ref="P7:P20" si="7">(J7/D7)*10</f>
        <v>2.8982656576011157</v>
      </c>
      <c r="Q7" s="53">
        <f t="shared" ref="Q7:Q20" si="8">(P7-O7)/O7</f>
        <v>-6.2475472365752377E-3</v>
      </c>
    </row>
    <row r="8" spans="1:20" ht="20.100000000000001" customHeight="1">
      <c r="A8" s="8" t="s">
        <v>4</v>
      </c>
      <c r="C8" s="19">
        <v>67603.080000000016</v>
      </c>
      <c r="D8" s="140">
        <v>70027.02</v>
      </c>
      <c r="E8" s="214">
        <f t="shared" si="0"/>
        <v>0.23776235581653835</v>
      </c>
      <c r="F8" s="215">
        <f t="shared" si="1"/>
        <v>0.24046023637254757</v>
      </c>
      <c r="G8" s="52">
        <f t="shared" si="2"/>
        <v>3.5855466940263481E-2</v>
      </c>
      <c r="I8" s="19">
        <v>21917.268999999989</v>
      </c>
      <c r="J8" s="140">
        <v>23242.550999999992</v>
      </c>
      <c r="K8" s="227">
        <f t="shared" si="3"/>
        <v>0.29597450445304013</v>
      </c>
      <c r="L8" s="228">
        <f t="shared" si="4"/>
        <v>0.29572772756174837</v>
      </c>
      <c r="M8" s="52">
        <f t="shared" si="5"/>
        <v>6.0467478863356725E-2</v>
      </c>
      <c r="O8" s="27">
        <f t="shared" si="6"/>
        <v>3.2420518414249742</v>
      </c>
      <c r="P8" s="143">
        <f t="shared" si="7"/>
        <v>3.3190832624321285</v>
      </c>
      <c r="Q8" s="52">
        <f t="shared" si="8"/>
        <v>2.3760083050768495E-2</v>
      </c>
      <c r="R8" s="119"/>
      <c r="S8" s="293"/>
      <c r="T8" s="2"/>
    </row>
    <row r="9" spans="1:20" ht="20.100000000000001" customHeight="1">
      <c r="A9" s="8" t="s">
        <v>5</v>
      </c>
      <c r="C9" s="19">
        <v>62295.270000000011</v>
      </c>
      <c r="D9" s="140">
        <v>70339.149999999994</v>
      </c>
      <c r="E9" s="214">
        <f t="shared" si="0"/>
        <v>0.21909460562192323</v>
      </c>
      <c r="F9" s="215">
        <f t="shared" si="1"/>
        <v>0.24153203485231953</v>
      </c>
      <c r="G9" s="52">
        <f t="shared" si="2"/>
        <v>0.12912505235148641</v>
      </c>
      <c r="I9" s="19">
        <v>15967.410000000002</v>
      </c>
      <c r="J9" s="140">
        <v>17439.294000000002</v>
      </c>
      <c r="K9" s="227">
        <f t="shared" si="3"/>
        <v>0.21562660302926065</v>
      </c>
      <c r="L9" s="228">
        <f t="shared" si="4"/>
        <v>0.22188970500274413</v>
      </c>
      <c r="M9" s="52">
        <f t="shared" si="5"/>
        <v>9.2180510176666092E-2</v>
      </c>
      <c r="O9" s="27">
        <f t="shared" si="6"/>
        <v>2.5631817632382035</v>
      </c>
      <c r="P9" s="143">
        <f t="shared" si="7"/>
        <v>2.4793154310224113</v>
      </c>
      <c r="Q9" s="52">
        <f t="shared" si="8"/>
        <v>-3.2719619583216536E-2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107933.73999999999</v>
      </c>
      <c r="D10" s="210">
        <f>D11+D12</f>
        <v>103173.66999999994</v>
      </c>
      <c r="E10" s="216">
        <f t="shared" si="0"/>
        <v>0.37960667316473939</v>
      </c>
      <c r="F10" s="217">
        <f t="shared" si="1"/>
        <v>0.35427989189920123</v>
      </c>
      <c r="G10" s="53">
        <f t="shared" si="2"/>
        <v>-4.4101779480633686E-2</v>
      </c>
      <c r="I10" s="224">
        <f>I11+I12</f>
        <v>12528.427000000005</v>
      </c>
      <c r="J10" s="225">
        <f>J11+J12</f>
        <v>13835.889999999992</v>
      </c>
      <c r="K10" s="229">
        <f t="shared" si="3"/>
        <v>0.16918599543132365</v>
      </c>
      <c r="L10" s="230">
        <f t="shared" si="4"/>
        <v>0.17604161903288146</v>
      </c>
      <c r="M10" s="53">
        <f t="shared" si="5"/>
        <v>0.10435970932344392</v>
      </c>
      <c r="O10" s="63">
        <f t="shared" si="6"/>
        <v>1.1607516796879276</v>
      </c>
      <c r="P10" s="237">
        <f t="shared" si="7"/>
        <v>1.3410291598622013</v>
      </c>
      <c r="Q10" s="53">
        <f t="shared" si="8"/>
        <v>0.15531097936704427</v>
      </c>
      <c r="T10" s="2"/>
    </row>
    <row r="11" spans="1:20" ht="20.100000000000001" customHeight="1">
      <c r="A11" s="8"/>
      <c r="B11" t="s">
        <v>6</v>
      </c>
      <c r="C11" s="19">
        <v>106631.9</v>
      </c>
      <c r="D11" s="140">
        <v>101514.21999999994</v>
      </c>
      <c r="E11" s="214">
        <f t="shared" si="0"/>
        <v>0.37502805714167947</v>
      </c>
      <c r="F11" s="215">
        <f t="shared" si="1"/>
        <v>0.34858163800736885</v>
      </c>
      <c r="G11" s="52">
        <f t="shared" si="2"/>
        <v>-4.7993893009503269E-2</v>
      </c>
      <c r="I11" s="19">
        <v>12166.451000000005</v>
      </c>
      <c r="J11" s="140">
        <v>13425.629999999992</v>
      </c>
      <c r="K11" s="227">
        <f t="shared" si="3"/>
        <v>0.16429781035571528</v>
      </c>
      <c r="L11" s="228">
        <f t="shared" si="4"/>
        <v>0.17082165597850404</v>
      </c>
      <c r="M11" s="52">
        <f t="shared" si="5"/>
        <v>0.10349599895647357</v>
      </c>
      <c r="O11" s="27">
        <f t="shared" si="6"/>
        <v>1.1409766683328353</v>
      </c>
      <c r="P11" s="143">
        <f t="shared" si="7"/>
        <v>1.322536882025001</v>
      </c>
      <c r="Q11" s="52">
        <f t="shared" si="8"/>
        <v>0.15912701699453385</v>
      </c>
    </row>
    <row r="12" spans="1:20" ht="20.100000000000001" customHeight="1">
      <c r="A12" s="8"/>
      <c r="B12" t="s">
        <v>39</v>
      </c>
      <c r="C12" s="19">
        <v>1301.8399999999999</v>
      </c>
      <c r="D12" s="140">
        <v>1659.45</v>
      </c>
      <c r="E12" s="218">
        <f t="shared" si="0"/>
        <v>4.5786160230599287E-3</v>
      </c>
      <c r="F12" s="219">
        <f t="shared" si="1"/>
        <v>5.6982538918323817E-3</v>
      </c>
      <c r="G12" s="52">
        <f t="shared" si="2"/>
        <v>0.2746958151539361</v>
      </c>
      <c r="I12" s="19">
        <v>361.97599999999983</v>
      </c>
      <c r="J12" s="140">
        <v>410.26000000000016</v>
      </c>
      <c r="K12" s="231">
        <f t="shared" si="3"/>
        <v>4.8881850756083553E-3</v>
      </c>
      <c r="L12" s="232">
        <f t="shared" si="4"/>
        <v>5.2199630543774212E-3</v>
      </c>
      <c r="M12" s="52">
        <f t="shared" si="5"/>
        <v>0.13339005900943807</v>
      </c>
      <c r="O12" s="27">
        <f t="shared" si="6"/>
        <v>2.7804952989614691</v>
      </c>
      <c r="P12" s="143">
        <f t="shared" si="7"/>
        <v>2.4722649070475167</v>
      </c>
      <c r="Q12" s="52">
        <f t="shared" si="8"/>
        <v>-0.11085449129479853</v>
      </c>
    </row>
    <row r="13" spans="1:20" ht="20.100000000000001" customHeight="1">
      <c r="A13" s="23" t="s">
        <v>114</v>
      </c>
      <c r="B13" s="15"/>
      <c r="C13" s="307">
        <f>SUM(C14:C16)</f>
        <v>40073.279999999992</v>
      </c>
      <c r="D13" s="306">
        <f>SUM(D14:D16)</f>
        <v>42929.169999999991</v>
      </c>
      <c r="E13" s="216">
        <f t="shared" si="0"/>
        <v>0.14093910304228396</v>
      </c>
      <c r="F13" s="217">
        <f t="shared" si="1"/>
        <v>0.14741107597434927</v>
      </c>
      <c r="G13" s="53">
        <f t="shared" si="2"/>
        <v>7.1266689424973453E-2</v>
      </c>
      <c r="I13" s="224">
        <f>SUM(I14:I16)</f>
        <v>21790.616999999998</v>
      </c>
      <c r="J13" s="225">
        <f>SUM(J14:J16)</f>
        <v>22592.646999999997</v>
      </c>
      <c r="K13" s="229">
        <f t="shared" si="3"/>
        <v>0.29426417444166947</v>
      </c>
      <c r="L13" s="230">
        <f t="shared" si="4"/>
        <v>0.28745864242331892</v>
      </c>
      <c r="M13" s="53">
        <f t="shared" si="5"/>
        <v>3.6806208837500971E-2</v>
      </c>
      <c r="O13" s="63">
        <f t="shared" si="6"/>
        <v>5.43769239752773</v>
      </c>
      <c r="P13" s="237">
        <f t="shared" si="7"/>
        <v>5.2627728418695261</v>
      </c>
      <c r="Q13" s="53">
        <f t="shared" si="8"/>
        <v>-3.2167975470207152E-2</v>
      </c>
    </row>
    <row r="14" spans="1:20" ht="20.100000000000001" customHeight="1">
      <c r="A14" s="8"/>
      <c r="B14" s="3" t="s">
        <v>7</v>
      </c>
      <c r="C14" s="31">
        <v>37826.039999999994</v>
      </c>
      <c r="D14" s="141">
        <v>40449.12999999999</v>
      </c>
      <c r="E14" s="214">
        <f t="shared" si="0"/>
        <v>0.13303548272668358</v>
      </c>
      <c r="F14" s="215">
        <f t="shared" si="1"/>
        <v>0.13889506308941751</v>
      </c>
      <c r="G14" s="52">
        <f t="shared" si="2"/>
        <v>6.9346143556132153E-2</v>
      </c>
      <c r="I14">
        <v>20399.825999999997</v>
      </c>
      <c r="J14">
        <v>21345.694999999996</v>
      </c>
      <c r="K14" s="227">
        <f t="shared" si="3"/>
        <v>0.27548269774296452</v>
      </c>
      <c r="L14" s="228">
        <f t="shared" si="4"/>
        <v>0.2715929880320011</v>
      </c>
      <c r="M14" s="52">
        <f t="shared" si="5"/>
        <v>4.6366522930146509E-2</v>
      </c>
      <c r="O14" s="27">
        <f t="shared" si="6"/>
        <v>5.3930641431141089</v>
      </c>
      <c r="P14" s="143">
        <f t="shared" si="7"/>
        <v>5.277170361884175</v>
      </c>
      <c r="Q14" s="52">
        <f t="shared" si="8"/>
        <v>-2.1489412726141528E-2</v>
      </c>
      <c r="S14" s="119"/>
    </row>
    <row r="15" spans="1:20" ht="20.100000000000001" customHeight="1">
      <c r="A15" s="8"/>
      <c r="B15" s="3" t="s">
        <v>8</v>
      </c>
      <c r="C15" s="31">
        <v>1667.4200000000003</v>
      </c>
      <c r="D15" s="141">
        <v>1589.0799999999997</v>
      </c>
      <c r="E15" s="214">
        <f t="shared" si="0"/>
        <v>5.8643734477129197E-3</v>
      </c>
      <c r="F15" s="215">
        <f t="shared" si="1"/>
        <v>5.4566159236090267E-3</v>
      </c>
      <c r="G15" s="52">
        <f t="shared" si="2"/>
        <v>-4.6982763790766928E-2</v>
      </c>
      <c r="I15">
        <v>1166.3840000000005</v>
      </c>
      <c r="J15">
        <v>996.02499999999986</v>
      </c>
      <c r="K15" s="227">
        <f t="shared" si="3"/>
        <v>1.5751046647369937E-2</v>
      </c>
      <c r="L15" s="228">
        <f t="shared" si="4"/>
        <v>1.2672972508253956E-2</v>
      </c>
      <c r="M15" s="52">
        <f t="shared" si="5"/>
        <v>-0.1460573876184863</v>
      </c>
      <c r="O15" s="27">
        <f t="shared" si="6"/>
        <v>6.9951421957275333</v>
      </c>
      <c r="P15" s="143">
        <f t="shared" si="7"/>
        <v>6.2679349057316189</v>
      </c>
      <c r="Q15" s="52">
        <f t="shared" si="8"/>
        <v>-0.1039589002836962</v>
      </c>
    </row>
    <row r="16" spans="1:20" ht="20.100000000000001" customHeight="1">
      <c r="A16" s="32"/>
      <c r="B16" s="33" t="s">
        <v>9</v>
      </c>
      <c r="C16" s="211">
        <v>579.82000000000005</v>
      </c>
      <c r="D16" s="212">
        <v>890.96</v>
      </c>
      <c r="E16" s="218">
        <f t="shared" si="0"/>
        <v>2.0392468678874578E-3</v>
      </c>
      <c r="F16" s="219">
        <f t="shared" si="1"/>
        <v>3.0593969613227148E-3</v>
      </c>
      <c r="G16" s="52">
        <f t="shared" si="2"/>
        <v>0.53661481149322199</v>
      </c>
      <c r="I16">
        <v>224.40700000000004</v>
      </c>
      <c r="J16">
        <v>250.92699999999999</v>
      </c>
      <c r="K16" s="231">
        <f t="shared" si="3"/>
        <v>3.0304300513350189E-3</v>
      </c>
      <c r="L16" s="232">
        <f t="shared" si="4"/>
        <v>3.1926818830638197E-3</v>
      </c>
      <c r="M16" s="52">
        <f t="shared" si="5"/>
        <v>0.11817813169820883</v>
      </c>
      <c r="O16" s="27">
        <f t="shared" si="6"/>
        <v>3.8702873305508612</v>
      </c>
      <c r="P16" s="143">
        <f t="shared" si="7"/>
        <v>2.8163666157852201</v>
      </c>
      <c r="Q16" s="52">
        <f t="shared" si="8"/>
        <v>-0.27231071616991176</v>
      </c>
    </row>
    <row r="17" spans="1:17" ht="20.100000000000001" customHeight="1">
      <c r="A17" s="8" t="s">
        <v>115</v>
      </c>
      <c r="B17" s="3"/>
      <c r="C17" s="19">
        <v>87.219999999999985</v>
      </c>
      <c r="D17" s="140">
        <v>63.8</v>
      </c>
      <c r="E17" s="214">
        <f t="shared" si="0"/>
        <v>3.0675573767228456E-4</v>
      </c>
      <c r="F17" s="215">
        <f t="shared" si="1"/>
        <v>2.1907776570484556E-4</v>
      </c>
      <c r="G17" s="54">
        <f t="shared" si="2"/>
        <v>-0.2685163953221737</v>
      </c>
      <c r="I17">
        <v>56.824000000000005</v>
      </c>
      <c r="J17">
        <v>103.89100000000001</v>
      </c>
      <c r="K17" s="227">
        <f t="shared" si="3"/>
        <v>7.6736089888934439E-4</v>
      </c>
      <c r="L17" s="228">
        <f t="shared" si="4"/>
        <v>1.3218621890565116E-3</v>
      </c>
      <c r="M17" s="54">
        <f t="shared" si="5"/>
        <v>0.82829438265521604</v>
      </c>
      <c r="O17" s="238">
        <f t="shared" si="6"/>
        <v>6.5150194909424464</v>
      </c>
      <c r="P17" s="239">
        <f t="shared" si="7"/>
        <v>16.283855799373043</v>
      </c>
      <c r="Q17" s="54">
        <f t="shared" si="8"/>
        <v>1.4994331670092151</v>
      </c>
    </row>
    <row r="18" spans="1:17" ht="20.100000000000001" customHeight="1">
      <c r="A18" s="8" t="s">
        <v>10</v>
      </c>
      <c r="C18" s="19">
        <v>1867.109999999999</v>
      </c>
      <c r="D18" s="140">
        <v>1398.8600000000006</v>
      </c>
      <c r="E18" s="214">
        <f t="shared" si="0"/>
        <v>6.5666900408770813E-3</v>
      </c>
      <c r="F18" s="215">
        <f t="shared" si="1"/>
        <v>4.8034345350137994E-3</v>
      </c>
      <c r="G18" s="52">
        <f t="shared" si="2"/>
        <v>-0.25078865198086814</v>
      </c>
      <c r="I18">
        <v>998.03700000000038</v>
      </c>
      <c r="J18">
        <v>719.5949999999998</v>
      </c>
      <c r="K18" s="227">
        <f t="shared" si="3"/>
        <v>1.3477660309813191E-2</v>
      </c>
      <c r="L18" s="228">
        <f t="shared" si="4"/>
        <v>9.155801964887432E-3</v>
      </c>
      <c r="M18" s="52">
        <f t="shared" si="5"/>
        <v>-0.27898965669609488</v>
      </c>
      <c r="O18" s="27">
        <f t="shared" si="6"/>
        <v>5.3453572633642423</v>
      </c>
      <c r="P18" s="143">
        <f t="shared" si="7"/>
        <v>5.1441530960925288</v>
      </c>
      <c r="Q18" s="52">
        <f t="shared" si="8"/>
        <v>-3.764092040221842E-2</v>
      </c>
    </row>
    <row r="19" spans="1:17" ht="20.100000000000001" customHeight="1" thickBot="1">
      <c r="A19" s="8" t="s">
        <v>11</v>
      </c>
      <c r="B19" s="10"/>
      <c r="C19" s="21">
        <v>4470.76</v>
      </c>
      <c r="D19" s="142">
        <v>3289.12</v>
      </c>
      <c r="E19" s="220">
        <f t="shared" si="0"/>
        <v>1.572381657596587E-2</v>
      </c>
      <c r="F19" s="221">
        <f t="shared" si="1"/>
        <v>1.1294248600863975E-2</v>
      </c>
      <c r="G19" s="55">
        <f t="shared" si="2"/>
        <v>-0.26430405568628157</v>
      </c>
      <c r="I19">
        <v>792.62200000000018</v>
      </c>
      <c r="J19">
        <v>660.55799999999999</v>
      </c>
      <c r="K19" s="233">
        <f t="shared" si="3"/>
        <v>1.0703701436003625E-2</v>
      </c>
      <c r="L19" s="234">
        <f t="shared" si="4"/>
        <v>8.4046418253630358E-3</v>
      </c>
      <c r="M19" s="55">
        <f t="shared" si="5"/>
        <v>-0.16661662179449999</v>
      </c>
      <c r="O19" s="240">
        <f t="shared" si="6"/>
        <v>1.7729021463912178</v>
      </c>
      <c r="P19" s="241">
        <f t="shared" si="7"/>
        <v>2.0083122537335214</v>
      </c>
      <c r="Q19" s="55">
        <f t="shared" si="8"/>
        <v>0.13278234662950023</v>
      </c>
    </row>
    <row r="20" spans="1:17" ht="26.25" customHeight="1" thickBot="1">
      <c r="A20" s="12" t="s">
        <v>12</v>
      </c>
      <c r="B20" s="48"/>
      <c r="C20" s="213">
        <f>C8+C9+C10+C13+C17+C18+C19</f>
        <v>284330.45999999996</v>
      </c>
      <c r="D20" s="145">
        <f>D8+D9+D10+D13+D17+D18+D19</f>
        <v>291220.78999999986</v>
      </c>
      <c r="E20" s="222">
        <f>E8+E9+E10+E13+E17+E18+E19</f>
        <v>1</v>
      </c>
      <c r="F20" s="223">
        <f>F8+F9+F10+F13+F17+F18+F19</f>
        <v>1.0000000000000002</v>
      </c>
      <c r="G20" s="55">
        <f t="shared" si="2"/>
        <v>2.4233527424391676E-2</v>
      </c>
      <c r="H20" s="1"/>
      <c r="I20" s="213">
        <f>I8+I9+I10+I13+I17+I18+I19</f>
        <v>74051.205999999991</v>
      </c>
      <c r="J20" s="226">
        <f>J8+J9+J10+J13+J17+J18+J19</f>
        <v>78594.425999999992</v>
      </c>
      <c r="K20" s="235">
        <f>K8+K9+K10+K13+K17+K18+K19</f>
        <v>1</v>
      </c>
      <c r="L20" s="236">
        <f>L8+L9+L10+L13+L17+L18+L19</f>
        <v>0.99999999999999989</v>
      </c>
      <c r="M20" s="55">
        <f t="shared" si="5"/>
        <v>6.1352410654864985E-2</v>
      </c>
      <c r="N20" s="1"/>
      <c r="O20" s="24">
        <f t="shared" si="6"/>
        <v>2.6044063657477996</v>
      </c>
      <c r="P20" s="242">
        <f t="shared" si="7"/>
        <v>2.6987917311810063</v>
      </c>
      <c r="Q20" s="55">
        <f t="shared" si="8"/>
        <v>3.6240644576256829E-2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57" t="s">
        <v>2</v>
      </c>
      <c r="B24" s="445"/>
      <c r="C24" s="472" t="s">
        <v>1</v>
      </c>
      <c r="D24" s="473"/>
      <c r="E24" s="470" t="s">
        <v>103</v>
      </c>
      <c r="F24" s="470"/>
      <c r="G24" s="130" t="s">
        <v>0</v>
      </c>
      <c r="I24" s="474">
        <v>1000</v>
      </c>
      <c r="J24" s="473"/>
      <c r="K24" s="470" t="s">
        <v>103</v>
      </c>
      <c r="L24" s="470"/>
      <c r="M24" s="130" t="s">
        <v>0</v>
      </c>
      <c r="O24" s="480" t="s">
        <v>22</v>
      </c>
      <c r="P24" s="470"/>
      <c r="Q24" s="130" t="s">
        <v>0</v>
      </c>
    </row>
    <row r="25" spans="1:17" ht="15" customHeight="1">
      <c r="A25" s="471"/>
      <c r="B25" s="446"/>
      <c r="C25" s="475" t="str">
        <f>C5</f>
        <v>mar</v>
      </c>
      <c r="D25" s="476"/>
      <c r="E25" s="477" t="str">
        <f>C5</f>
        <v>mar</v>
      </c>
      <c r="F25" s="477"/>
      <c r="G25" s="131" t="str">
        <f>G5</f>
        <v>2026 /2025</v>
      </c>
      <c r="I25" s="478" t="str">
        <f>C5</f>
        <v>mar</v>
      </c>
      <c r="J25" s="476"/>
      <c r="K25" s="466" t="str">
        <f>C5</f>
        <v>mar</v>
      </c>
      <c r="L25" s="467"/>
      <c r="M25" s="131" t="str">
        <f>G5</f>
        <v>2026 /2025</v>
      </c>
      <c r="O25" s="478" t="str">
        <f>C5</f>
        <v>mar</v>
      </c>
      <c r="P25" s="476"/>
      <c r="Q25" s="131" t="str">
        <f>G5</f>
        <v>2026 /2025</v>
      </c>
    </row>
    <row r="26" spans="1:17" ht="19.5" customHeight="1">
      <c r="A26" s="471"/>
      <c r="B26" s="446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108</v>
      </c>
      <c r="B27" s="15"/>
      <c r="C27" s="78">
        <f>C28+C29</f>
        <v>52898.850000000006</v>
      </c>
      <c r="D27" s="210">
        <f>D28+D29</f>
        <v>52628.33</v>
      </c>
      <c r="E27" s="216">
        <f t="shared" ref="E27:E40" si="9">C27/$C$40</f>
        <v>0.38133066823777356</v>
      </c>
      <c r="F27" s="217">
        <f t="shared" ref="F27:F40" si="10">D27/$D$40</f>
        <v>0.42520270887685485</v>
      </c>
      <c r="G27" s="53">
        <f t="shared" ref="G27:G40" si="11">(D27-C27)/C27</f>
        <v>-5.1139107939020233E-3</v>
      </c>
      <c r="I27" s="78">
        <f>I28+I29</f>
        <v>13414.475999999999</v>
      </c>
      <c r="J27" s="210">
        <f>J28+J29</f>
        <v>13050.012000000002</v>
      </c>
      <c r="K27" s="216">
        <f t="shared" ref="K27:K39" si="12">I27/$I$40</f>
        <v>0.39109405422854049</v>
      </c>
      <c r="L27" s="217">
        <f t="shared" ref="L27:L39" si="13">J27/$J$40</f>
        <v>0.38549250935571738</v>
      </c>
      <c r="M27" s="53">
        <f t="shared" ref="M27:M40" si="14">(J27-I27)/I27</f>
        <v>-2.7169454848627435E-2</v>
      </c>
      <c r="O27" s="63">
        <f t="shared" ref="O27:O40" si="15">(I27/C27)*10</f>
        <v>2.5358728970478559</v>
      </c>
      <c r="P27" s="237">
        <f t="shared" ref="P27:P40" si="16">(J27/D27)*10</f>
        <v>2.4796553491247018</v>
      </c>
      <c r="Q27" s="53">
        <f t="shared" ref="Q27:Q40" si="17">(P27-O27)/O27</f>
        <v>-2.216891390282217E-2</v>
      </c>
    </row>
    <row r="28" spans="1:17" ht="20.100000000000001" customHeight="1">
      <c r="A28" s="8" t="s">
        <v>4</v>
      </c>
      <c r="C28" s="19">
        <v>26471.61</v>
      </c>
      <c r="D28" s="140">
        <v>26693.56</v>
      </c>
      <c r="E28" s="214">
        <f t="shared" si="9"/>
        <v>0.19082525859503049</v>
      </c>
      <c r="F28" s="215">
        <f t="shared" si="10"/>
        <v>0.21566661951019267</v>
      </c>
      <c r="G28" s="52">
        <f t="shared" si="11"/>
        <v>8.3844541378480849E-3</v>
      </c>
      <c r="I28" s="19">
        <v>7090.5799999999981</v>
      </c>
      <c r="J28" s="140">
        <v>7078.9319999999998</v>
      </c>
      <c r="K28" s="214">
        <f t="shared" si="12"/>
        <v>0.20672322042484584</v>
      </c>
      <c r="L28" s="215">
        <f t="shared" si="13"/>
        <v>0.20910902305978618</v>
      </c>
      <c r="M28" s="52">
        <f t="shared" si="14"/>
        <v>-1.6427429067859501E-3</v>
      </c>
      <c r="O28" s="27">
        <f t="shared" si="15"/>
        <v>2.6785601631332581</v>
      </c>
      <c r="P28" s="143">
        <f t="shared" si="16"/>
        <v>2.6519250336036104</v>
      </c>
      <c r="Q28" s="52">
        <f t="shared" si="17"/>
        <v>-9.9438235124392621E-3</v>
      </c>
    </row>
    <row r="29" spans="1:17" ht="20.100000000000001" customHeight="1">
      <c r="A29" s="8" t="s">
        <v>5</v>
      </c>
      <c r="C29" s="19">
        <v>26427.240000000005</v>
      </c>
      <c r="D29" s="140">
        <v>25934.769999999997</v>
      </c>
      <c r="E29" s="214">
        <f t="shared" si="9"/>
        <v>0.1905054096427431</v>
      </c>
      <c r="F29" s="215">
        <f t="shared" si="10"/>
        <v>0.20953608936666215</v>
      </c>
      <c r="G29" s="52">
        <f t="shared" si="11"/>
        <v>-1.863493879799814E-2</v>
      </c>
      <c r="I29" s="19">
        <v>6323.8959999999997</v>
      </c>
      <c r="J29" s="140">
        <v>5971.0800000000027</v>
      </c>
      <c r="K29" s="214">
        <f t="shared" si="12"/>
        <v>0.18437083380369465</v>
      </c>
      <c r="L29" s="215">
        <f t="shared" si="13"/>
        <v>0.17638348629593117</v>
      </c>
      <c r="M29" s="52">
        <f t="shared" si="14"/>
        <v>-5.5790923822908706E-2</v>
      </c>
      <c r="O29" s="27">
        <f t="shared" si="15"/>
        <v>2.3929460662558775</v>
      </c>
      <c r="P29" s="143">
        <f t="shared" si="16"/>
        <v>2.3023454613247014</v>
      </c>
      <c r="Q29" s="52">
        <f t="shared" si="17"/>
        <v>-3.7861532363299047E-2</v>
      </c>
    </row>
    <row r="30" spans="1:17" ht="20.100000000000001" customHeight="1">
      <c r="A30" s="23" t="s">
        <v>38</v>
      </c>
      <c r="B30" s="15"/>
      <c r="C30" s="78">
        <f>C31+C32</f>
        <v>51713.350000000006</v>
      </c>
      <c r="D30" s="210">
        <f>D31+D32</f>
        <v>35311.939999999988</v>
      </c>
      <c r="E30" s="216">
        <f t="shared" si="9"/>
        <v>0.37278478288873707</v>
      </c>
      <c r="F30" s="217">
        <f t="shared" si="10"/>
        <v>0.28529752974675349</v>
      </c>
      <c r="G30" s="53">
        <f t="shared" si="11"/>
        <v>-0.31716007568645266</v>
      </c>
      <c r="I30" s="78">
        <f>I31+I32</f>
        <v>5994.1439999999975</v>
      </c>
      <c r="J30" s="210">
        <f>J31+J32</f>
        <v>5366.8420000000024</v>
      </c>
      <c r="K30" s="216">
        <f t="shared" si="12"/>
        <v>0.17475703699419046</v>
      </c>
      <c r="L30" s="217">
        <f t="shared" si="13"/>
        <v>0.15853452011351848</v>
      </c>
      <c r="M30" s="53">
        <f t="shared" si="14"/>
        <v>-0.10465247414810111</v>
      </c>
      <c r="O30" s="63">
        <f t="shared" si="15"/>
        <v>1.1591095916238257</v>
      </c>
      <c r="P30" s="237">
        <f t="shared" si="16"/>
        <v>1.5198377659228024</v>
      </c>
      <c r="Q30" s="53">
        <f t="shared" si="17"/>
        <v>0.31121144791289634</v>
      </c>
    </row>
    <row r="31" spans="1:17" ht="20.100000000000001" customHeight="1">
      <c r="A31" s="8"/>
      <c r="B31" t="s">
        <v>6</v>
      </c>
      <c r="C31" s="31">
        <v>51264.990000000005</v>
      </c>
      <c r="D31" s="141">
        <v>35007.599999999991</v>
      </c>
      <c r="E31" s="214">
        <f t="shared" si="9"/>
        <v>0.36955270093589521</v>
      </c>
      <c r="F31" s="215">
        <f t="shared" si="10"/>
        <v>0.28283866030477084</v>
      </c>
      <c r="G31" s="52">
        <f t="shared" si="11"/>
        <v>-0.31712461077238113</v>
      </c>
      <c r="I31" s="31">
        <v>5873.5089999999973</v>
      </c>
      <c r="J31" s="141">
        <v>5283.7250000000022</v>
      </c>
      <c r="K31" s="214">
        <f t="shared" si="12"/>
        <v>0.17123996847568401</v>
      </c>
      <c r="L31" s="215">
        <f t="shared" si="13"/>
        <v>0.15607927479266212</v>
      </c>
      <c r="M31" s="52">
        <f t="shared" si="14"/>
        <v>-0.10041424981216431</v>
      </c>
      <c r="O31" s="27">
        <f t="shared" si="15"/>
        <v>1.1457154287945821</v>
      </c>
      <c r="P31" s="143">
        <f t="shared" si="16"/>
        <v>1.5093079788388817</v>
      </c>
      <c r="Q31" s="52">
        <f t="shared" si="17"/>
        <v>0.31734978940349845</v>
      </c>
    </row>
    <row r="32" spans="1:17" ht="20.100000000000001" customHeight="1">
      <c r="A32" s="8"/>
      <c r="B32" t="s">
        <v>39</v>
      </c>
      <c r="C32" s="31">
        <v>448.35999999999996</v>
      </c>
      <c r="D32" s="141">
        <v>304.34000000000003</v>
      </c>
      <c r="E32" s="218">
        <f t="shared" si="9"/>
        <v>3.2320819528418505E-3</v>
      </c>
      <c r="F32" s="219">
        <f t="shared" si="10"/>
        <v>2.458869441982712E-3</v>
      </c>
      <c r="G32" s="52">
        <f t="shared" si="11"/>
        <v>-0.32121509501293588</v>
      </c>
      <c r="I32" s="31">
        <v>120.63500000000003</v>
      </c>
      <c r="J32" s="141">
        <v>83.116999999999976</v>
      </c>
      <c r="K32" s="218">
        <f t="shared" si="12"/>
        <v>3.5170685185064252E-3</v>
      </c>
      <c r="L32" s="219">
        <f t="shared" si="13"/>
        <v>2.4552453208563445E-3</v>
      </c>
      <c r="M32" s="52">
        <f t="shared" si="14"/>
        <v>-0.31100426907613915</v>
      </c>
      <c r="O32" s="27">
        <f t="shared" si="15"/>
        <v>2.690583459719869</v>
      </c>
      <c r="P32" s="143">
        <f t="shared" si="16"/>
        <v>2.7310573700466572</v>
      </c>
      <c r="Q32" s="52">
        <f t="shared" si="17"/>
        <v>1.5042800542229643E-2</v>
      </c>
    </row>
    <row r="33" spans="1:17" ht="20.100000000000001" customHeight="1">
      <c r="A33" s="23" t="s">
        <v>114</v>
      </c>
      <c r="B33" s="15"/>
      <c r="C33" s="307">
        <f>SUM(C34:C36)</f>
        <v>30984.54</v>
      </c>
      <c r="D33" s="306">
        <f>SUM(D34:D36)</f>
        <v>33610.519999999997</v>
      </c>
      <c r="E33" s="216">
        <f t="shared" si="9"/>
        <v>0.2233575085893176</v>
      </c>
      <c r="F33" s="217">
        <f t="shared" si="10"/>
        <v>0.27155116171764726</v>
      </c>
      <c r="G33" s="53">
        <f t="shared" si="11"/>
        <v>8.4751298550825541E-2</v>
      </c>
      <c r="I33" s="307">
        <f>SUM(I34:I36)</f>
        <v>14255.410000000002</v>
      </c>
      <c r="J33" s="306">
        <f>SUM(J34:J36)</f>
        <v>14997.567999999999</v>
      </c>
      <c r="K33" s="216">
        <f t="shared" si="12"/>
        <v>0.41561117196005865</v>
      </c>
      <c r="L33" s="217">
        <f t="shared" si="13"/>
        <v>0.44302259051968734</v>
      </c>
      <c r="M33" s="53">
        <f t="shared" si="14"/>
        <v>5.2061498055825647E-2</v>
      </c>
      <c r="O33" s="63">
        <f t="shared" si="15"/>
        <v>4.6008138252173509</v>
      </c>
      <c r="P33" s="237">
        <f t="shared" si="16"/>
        <v>4.4621648222044765</v>
      </c>
      <c r="Q33" s="53">
        <f t="shared" si="17"/>
        <v>-3.0135756037971039E-2</v>
      </c>
    </row>
    <row r="34" spans="1:17" ht="20.100000000000001" customHeight="1">
      <c r="A34" s="8"/>
      <c r="B34" s="3" t="s">
        <v>7</v>
      </c>
      <c r="C34" s="31">
        <v>30012.12</v>
      </c>
      <c r="D34" s="141">
        <v>31927.69</v>
      </c>
      <c r="E34" s="214">
        <f t="shared" si="9"/>
        <v>0.21634764791356045</v>
      </c>
      <c r="F34" s="215">
        <f t="shared" si="10"/>
        <v>0.25795498880888806</v>
      </c>
      <c r="G34" s="52">
        <f t="shared" si="11"/>
        <v>6.3826547408180417E-2</v>
      </c>
      <c r="I34" s="31">
        <v>13802.948</v>
      </c>
      <c r="J34" s="141">
        <v>14378.438999999998</v>
      </c>
      <c r="K34" s="214">
        <f t="shared" si="12"/>
        <v>0.40241981077946876</v>
      </c>
      <c r="L34" s="215">
        <f t="shared" si="13"/>
        <v>0.42473374972590905</v>
      </c>
      <c r="M34" s="52">
        <f t="shared" si="14"/>
        <v>4.1693339712646757E-2</v>
      </c>
      <c r="O34" s="27">
        <f t="shared" si="15"/>
        <v>4.5991246203200573</v>
      </c>
      <c r="P34" s="143">
        <f t="shared" si="16"/>
        <v>4.5034385513013939</v>
      </c>
      <c r="Q34" s="52">
        <f t="shared" si="17"/>
        <v>-2.0805278594952382E-2</v>
      </c>
    </row>
    <row r="35" spans="1:17" ht="20.100000000000001" customHeight="1">
      <c r="A35" s="8"/>
      <c r="B35" s="3" t="s">
        <v>8</v>
      </c>
      <c r="C35" s="31">
        <v>647.7399999999999</v>
      </c>
      <c r="D35" s="141">
        <v>940.38</v>
      </c>
      <c r="E35" s="214">
        <f t="shared" si="9"/>
        <v>4.6693477654870643E-3</v>
      </c>
      <c r="F35" s="215">
        <f t="shared" si="10"/>
        <v>7.5976593476102458E-3</v>
      </c>
      <c r="G35" s="52">
        <f t="shared" si="11"/>
        <v>0.45178621051656553</v>
      </c>
      <c r="I35" s="31">
        <v>358.53</v>
      </c>
      <c r="J35" s="141">
        <v>459.20900000000006</v>
      </c>
      <c r="K35" s="214">
        <f t="shared" si="12"/>
        <v>1.0452808686866235E-2</v>
      </c>
      <c r="L35" s="215">
        <f t="shared" si="13"/>
        <v>1.3564863367844383E-2</v>
      </c>
      <c r="M35" s="52">
        <f t="shared" si="14"/>
        <v>0.28081053189412347</v>
      </c>
      <c r="O35" s="27">
        <f t="shared" si="15"/>
        <v>5.5350912403124717</v>
      </c>
      <c r="P35" s="143">
        <f t="shared" si="16"/>
        <v>4.8832280567430191</v>
      </c>
      <c r="Q35" s="52">
        <f t="shared" si="17"/>
        <v>-0.11776918487303076</v>
      </c>
    </row>
    <row r="36" spans="1:17" ht="20.100000000000001" customHeight="1">
      <c r="A36" s="32"/>
      <c r="B36" s="33" t="s">
        <v>9</v>
      </c>
      <c r="C36" s="211">
        <v>324.68</v>
      </c>
      <c r="D36" s="212">
        <v>742.45000000000016</v>
      </c>
      <c r="E36" s="218">
        <f t="shared" si="9"/>
        <v>2.340512910270078E-3</v>
      </c>
      <c r="F36" s="219">
        <f t="shared" si="10"/>
        <v>5.9985135611489273E-3</v>
      </c>
      <c r="G36" s="314">
        <f t="shared" si="11"/>
        <v>1.2867130713317734</v>
      </c>
      <c r="I36" s="211">
        <v>93.931999999999988</v>
      </c>
      <c r="J36" s="212">
        <v>159.91999999999999</v>
      </c>
      <c r="K36" s="218">
        <f t="shared" si="12"/>
        <v>2.7385524937235911E-3</v>
      </c>
      <c r="L36" s="219">
        <f t="shared" si="13"/>
        <v>4.7239774259338844E-3</v>
      </c>
      <c r="M36" s="314">
        <f t="shared" si="14"/>
        <v>0.70250819741940984</v>
      </c>
      <c r="O36" s="315">
        <f t="shared" si="15"/>
        <v>2.8930639398792652</v>
      </c>
      <c r="P36" s="316">
        <f t="shared" si="16"/>
        <v>2.1539497609266611</v>
      </c>
      <c r="Q36" s="314">
        <f t="shared" si="17"/>
        <v>-0.25547799644671843</v>
      </c>
    </row>
    <row r="37" spans="1:17" ht="20.100000000000001" customHeight="1">
      <c r="A37" s="8" t="s">
        <v>115</v>
      </c>
      <c r="B37" s="3"/>
      <c r="C37" s="19">
        <v>0.81</v>
      </c>
      <c r="D37" s="140">
        <v>11.05</v>
      </c>
      <c r="E37" s="214">
        <f t="shared" si="9"/>
        <v>5.8390275265454084E-6</v>
      </c>
      <c r="F37" s="215">
        <f t="shared" si="10"/>
        <v>8.9276819786781119E-5</v>
      </c>
      <c r="G37" s="52">
        <f t="shared" si="11"/>
        <v>12.641975308641975</v>
      </c>
      <c r="I37" s="19">
        <v>0.28199999999999997</v>
      </c>
      <c r="J37" s="140">
        <v>4.4889999999999999</v>
      </c>
      <c r="K37" s="214">
        <f t="shared" si="12"/>
        <v>8.2216050252315798E-6</v>
      </c>
      <c r="L37" s="215">
        <f t="shared" si="13"/>
        <v>1.3260339335303408E-4</v>
      </c>
      <c r="M37" s="52">
        <f t="shared" si="14"/>
        <v>14.918439716312058</v>
      </c>
      <c r="O37" s="27">
        <f t="shared" si="15"/>
        <v>3.481481481481481</v>
      </c>
      <c r="P37" s="143">
        <f t="shared" si="16"/>
        <v>4.0624434389140269</v>
      </c>
      <c r="Q37" s="52">
        <f t="shared" si="17"/>
        <v>0.16687205160296537</v>
      </c>
    </row>
    <row r="38" spans="1:17" ht="20.100000000000001" customHeight="1">
      <c r="A38" s="8" t="s">
        <v>10</v>
      </c>
      <c r="C38" s="19">
        <v>806.04999999999973</v>
      </c>
      <c r="D38" s="140">
        <v>286.36</v>
      </c>
      <c r="E38" s="214">
        <f t="shared" si="9"/>
        <v>5.8105532565085492E-3</v>
      </c>
      <c r="F38" s="215">
        <f t="shared" si="10"/>
        <v>2.3136027252617774E-3</v>
      </c>
      <c r="G38" s="52">
        <f t="shared" si="11"/>
        <v>-0.64473667886607522</v>
      </c>
      <c r="I38" s="19">
        <v>222.196</v>
      </c>
      <c r="J38" s="140">
        <v>80.081000000000003</v>
      </c>
      <c r="K38" s="214">
        <f t="shared" si="12"/>
        <v>6.4780416673275044E-3</v>
      </c>
      <c r="L38" s="215">
        <f t="shared" si="13"/>
        <v>2.3655630080428431E-3</v>
      </c>
      <c r="M38" s="52">
        <f t="shared" si="14"/>
        <v>-0.63959297197069254</v>
      </c>
      <c r="O38" s="27">
        <f t="shared" ref="O38" si="18">(I38/C38)*10</f>
        <v>2.7566031883878179</v>
      </c>
      <c r="P38" s="143">
        <f t="shared" ref="P38" si="19">(J38/D38)*10</f>
        <v>2.7965148763793826</v>
      </c>
      <c r="Q38" s="52">
        <f t="shared" ref="Q38" si="20">(P38-O38)/O38</f>
        <v>1.4478575719455196E-2</v>
      </c>
    </row>
    <row r="39" spans="1:17" ht="20.100000000000001" customHeight="1" thickBot="1">
      <c r="A39" s="8" t="s">
        <v>11</v>
      </c>
      <c r="B39" s="10"/>
      <c r="C39" s="21">
        <v>2318.13</v>
      </c>
      <c r="D39" s="142">
        <v>1924.13</v>
      </c>
      <c r="E39" s="220">
        <f t="shared" si="9"/>
        <v>1.6710648000136677E-2</v>
      </c>
      <c r="F39" s="221">
        <f t="shared" si="10"/>
        <v>1.554572011369585E-2</v>
      </c>
      <c r="G39" s="55">
        <f t="shared" si="11"/>
        <v>-0.16996458352206303</v>
      </c>
      <c r="I39" s="21">
        <v>413.36399999999998</v>
      </c>
      <c r="J39" s="142">
        <v>353.83700000000005</v>
      </c>
      <c r="K39" s="220">
        <f t="shared" si="12"/>
        <v>1.2051473544857541E-2</v>
      </c>
      <c r="L39" s="221">
        <f t="shared" si="13"/>
        <v>1.0452213609680893E-2</v>
      </c>
      <c r="M39" s="55">
        <f t="shared" si="14"/>
        <v>-0.14400625114910814</v>
      </c>
      <c r="O39" s="240">
        <f t="shared" si="15"/>
        <v>1.7831786828176157</v>
      </c>
      <c r="P39" s="241">
        <f t="shared" si="16"/>
        <v>1.8389453935025182</v>
      </c>
      <c r="Q39" s="55">
        <f t="shared" si="17"/>
        <v>3.1273764778740519E-2</v>
      </c>
    </row>
    <row r="40" spans="1:17" ht="26.25" customHeight="1" thickBot="1">
      <c r="A40" s="12" t="s">
        <v>12</v>
      </c>
      <c r="B40" s="48"/>
      <c r="C40" s="213">
        <f>C28+C29+C30+C33+C37+C38+C39</f>
        <v>138721.73000000001</v>
      </c>
      <c r="D40" s="226">
        <f>D28+D29+D30+D33+D37+D38+D39</f>
        <v>123772.32999999999</v>
      </c>
      <c r="E40" s="222">
        <f t="shared" si="9"/>
        <v>1</v>
      </c>
      <c r="F40" s="223">
        <f t="shared" si="10"/>
        <v>1</v>
      </c>
      <c r="G40" s="55">
        <f t="shared" si="11"/>
        <v>-0.10776538037696057</v>
      </c>
      <c r="H40" s="1"/>
      <c r="I40" s="213">
        <f>I28+I29+I30+I33+I37+I38+I39</f>
        <v>34299.872000000003</v>
      </c>
      <c r="J40" s="226">
        <f>J28+J29+J30+J33+J37+J38+J39</f>
        <v>33852.829000000005</v>
      </c>
      <c r="K40" s="222">
        <f>K28+K29+K30+K33+K37+K38+K39</f>
        <v>0.99999999999999989</v>
      </c>
      <c r="L40" s="223">
        <f>L28+L29+L30+L33+L37+L38+L39</f>
        <v>0.99999999999999989</v>
      </c>
      <c r="M40" s="55">
        <f t="shared" si="14"/>
        <v>-1.3033372252817673E-2</v>
      </c>
      <c r="N40" s="1"/>
      <c r="O40" s="24">
        <f t="shared" si="15"/>
        <v>2.4725666267281992</v>
      </c>
      <c r="P40" s="242">
        <f t="shared" si="16"/>
        <v>2.7350886098694276</v>
      </c>
      <c r="Q40" s="55">
        <f t="shared" si="17"/>
        <v>0.10617387628846557</v>
      </c>
    </row>
    <row r="42" spans="1:17">
      <c r="A42" s="1"/>
    </row>
    <row r="43" spans="1:17" ht="8.25" customHeight="1" thickBot="1"/>
    <row r="44" spans="1:17" ht="15" customHeight="1">
      <c r="A44" s="457" t="s">
        <v>15</v>
      </c>
      <c r="B44" s="445"/>
      <c r="C44" s="472" t="s">
        <v>1</v>
      </c>
      <c r="D44" s="473"/>
      <c r="E44" s="470" t="s">
        <v>103</v>
      </c>
      <c r="F44" s="470"/>
      <c r="G44" s="130" t="s">
        <v>0</v>
      </c>
      <c r="I44" s="474">
        <v>1000</v>
      </c>
      <c r="J44" s="473"/>
      <c r="K44" s="470" t="s">
        <v>103</v>
      </c>
      <c r="L44" s="470"/>
      <c r="M44" s="130" t="s">
        <v>0</v>
      </c>
      <c r="O44" s="480" t="s">
        <v>22</v>
      </c>
      <c r="P44" s="470"/>
      <c r="Q44" s="130" t="s">
        <v>0</v>
      </c>
    </row>
    <row r="45" spans="1:17" ht="15" customHeight="1">
      <c r="A45" s="471"/>
      <c r="B45" s="446"/>
      <c r="C45" s="475" t="str">
        <f>C5</f>
        <v>mar</v>
      </c>
      <c r="D45" s="476"/>
      <c r="E45" s="477" t="str">
        <f>C25</f>
        <v>mar</v>
      </c>
      <c r="F45" s="477"/>
      <c r="G45" s="131" t="str">
        <f>G25</f>
        <v>2026 /2025</v>
      </c>
      <c r="I45" s="478" t="str">
        <f>C5</f>
        <v>mar</v>
      </c>
      <c r="J45" s="476"/>
      <c r="K45" s="466" t="str">
        <f>C25</f>
        <v>mar</v>
      </c>
      <c r="L45" s="467"/>
      <c r="M45" s="131" t="str">
        <f>G45</f>
        <v>2026 /2025</v>
      </c>
      <c r="O45" s="478" t="str">
        <f>C5</f>
        <v>mar</v>
      </c>
      <c r="P45" s="476"/>
      <c r="Q45" s="131" t="str">
        <f>Q25</f>
        <v>2026 /2025</v>
      </c>
    </row>
    <row r="46" spans="1:17" ht="15.75" customHeight="1">
      <c r="A46" s="471"/>
      <c r="B46" s="446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7" customFormat="1" ht="18.75" customHeight="1">
      <c r="A47" s="23" t="s">
        <v>108</v>
      </c>
      <c r="B47" s="15"/>
      <c r="C47" s="78">
        <f>C48+C49</f>
        <v>76999.5</v>
      </c>
      <c r="D47" s="210">
        <f>D48+D49</f>
        <v>87737.84</v>
      </c>
      <c r="E47" s="216">
        <f t="shared" ref="E47:E59" si="21">C47/$C$60</f>
        <v>0.52881101291110766</v>
      </c>
      <c r="F47" s="217">
        <f t="shared" ref="F47:F59" si="22">D47/$D$60</f>
        <v>0.52396922611291863</v>
      </c>
      <c r="G47" s="53">
        <f t="shared" ref="G47:G60" si="23">(D47-C47)/C47</f>
        <v>0.1394598666225105</v>
      </c>
      <c r="H47"/>
      <c r="I47" s="78">
        <f>I48+I49</f>
        <v>24470.202999999994</v>
      </c>
      <c r="J47" s="210">
        <f>J48+J49</f>
        <v>27631.833000000002</v>
      </c>
      <c r="K47" s="216">
        <f t="shared" ref="K47:K59" si="24">I47/$I$60</f>
        <v>0.61558193242017967</v>
      </c>
      <c r="L47" s="217">
        <f t="shared" ref="L47:L59" si="25">J47/$J$60</f>
        <v>0.61758709685753954</v>
      </c>
      <c r="M47" s="53">
        <f t="shared" ref="M47:M60" si="26">(J47-I47)/I47</f>
        <v>0.12920325998112925</v>
      </c>
      <c r="N47"/>
      <c r="O47" s="63">
        <f t="shared" ref="O47:O60" si="27">(I47/C47)*10</f>
        <v>3.1779690777212832</v>
      </c>
      <c r="P47" s="237">
        <f t="shared" ref="P47:P60" si="28">(J47/D47)*10</f>
        <v>3.1493632621910916</v>
      </c>
      <c r="Q47" s="53">
        <f t="shared" ref="Q47:Q60" si="29">(P47-O47)/O47</f>
        <v>-9.0012881908539451E-3</v>
      </c>
    </row>
    <row r="48" spans="1:17" ht="20.100000000000001" customHeight="1">
      <c r="A48" s="8" t="s">
        <v>4</v>
      </c>
      <c r="C48" s="19">
        <v>41131.47</v>
      </c>
      <c r="D48" s="140">
        <v>43333.460000000006</v>
      </c>
      <c r="E48" s="214">
        <f t="shared" si="21"/>
        <v>0.28247942276537952</v>
      </c>
      <c r="F48" s="215">
        <f t="shared" si="22"/>
        <v>0.25878685298150855</v>
      </c>
      <c r="G48" s="52">
        <f t="shared" si="23"/>
        <v>5.3535407317073888E-2</v>
      </c>
      <c r="I48" s="19">
        <v>14826.688999999997</v>
      </c>
      <c r="J48" s="140">
        <v>16163.618999999995</v>
      </c>
      <c r="K48" s="214">
        <f t="shared" si="24"/>
        <v>0.37298594809421981</v>
      </c>
      <c r="L48" s="215">
        <f t="shared" si="25"/>
        <v>0.36126602722741424</v>
      </c>
      <c r="M48" s="52">
        <f t="shared" si="26"/>
        <v>9.0170502665834484E-2</v>
      </c>
      <c r="O48" s="27">
        <f t="shared" si="27"/>
        <v>3.6047068096520736</v>
      </c>
      <c r="P48" s="143">
        <f t="shared" si="28"/>
        <v>3.7300550198391713</v>
      </c>
      <c r="Q48" s="52">
        <f t="shared" si="29"/>
        <v>3.4773482784081503E-2</v>
      </c>
    </row>
    <row r="49" spans="1:17" ht="20.100000000000001" customHeight="1">
      <c r="A49" s="8" t="s">
        <v>5</v>
      </c>
      <c r="C49" s="19">
        <v>35868.03</v>
      </c>
      <c r="D49" s="140">
        <v>44404.38</v>
      </c>
      <c r="E49" s="214">
        <f t="shared" si="21"/>
        <v>0.2463315901457282</v>
      </c>
      <c r="F49" s="215">
        <f t="shared" si="22"/>
        <v>0.26518237313141013</v>
      </c>
      <c r="G49" s="52">
        <f t="shared" si="23"/>
        <v>0.2379932770213474</v>
      </c>
      <c r="I49" s="19">
        <v>9643.5139999999956</v>
      </c>
      <c r="J49" s="140">
        <v>11468.214000000007</v>
      </c>
      <c r="K49" s="214">
        <f t="shared" si="24"/>
        <v>0.24259598432595986</v>
      </c>
      <c r="L49" s="215">
        <f t="shared" si="25"/>
        <v>0.25632106963012535</v>
      </c>
      <c r="M49" s="52">
        <f t="shared" si="26"/>
        <v>0.18921525908501946</v>
      </c>
      <c r="O49" s="27">
        <f t="shared" si="27"/>
        <v>2.688609884624273</v>
      </c>
      <c r="P49" s="143">
        <f t="shared" si="28"/>
        <v>2.58267630355384</v>
      </c>
      <c r="Q49" s="52">
        <f t="shared" si="29"/>
        <v>-3.9400874658778139E-2</v>
      </c>
    </row>
    <row r="50" spans="1:17" ht="20.100000000000001" customHeight="1">
      <c r="A50" s="23" t="s">
        <v>38</v>
      </c>
      <c r="B50" s="15"/>
      <c r="C50" s="78">
        <f>C51+C52</f>
        <v>56220.390000000007</v>
      </c>
      <c r="D50" s="210">
        <f>D51+D52</f>
        <v>67861.729999999981</v>
      </c>
      <c r="E50" s="216">
        <f t="shared" si="21"/>
        <v>0.38610590175465442</v>
      </c>
      <c r="F50" s="217">
        <f t="shared" si="22"/>
        <v>0.40526935870297043</v>
      </c>
      <c r="G50" s="53">
        <f t="shared" si="23"/>
        <v>0.20706615517964164</v>
      </c>
      <c r="I50" s="78">
        <f>I51+I52</f>
        <v>6534.2830000000013</v>
      </c>
      <c r="J50" s="210">
        <f>J51+J52</f>
        <v>8469.0479999999989</v>
      </c>
      <c r="K50" s="216">
        <f t="shared" si="24"/>
        <v>0.16437896147082764</v>
      </c>
      <c r="L50" s="217">
        <f t="shared" si="25"/>
        <v>0.18928801312121243</v>
      </c>
      <c r="M50" s="53">
        <f t="shared" si="26"/>
        <v>0.29609446055519745</v>
      </c>
      <c r="O50" s="63">
        <f t="shared" si="27"/>
        <v>1.1622621258941819</v>
      </c>
      <c r="P50" s="237">
        <f t="shared" si="28"/>
        <v>1.2479858677342888</v>
      </c>
      <c r="Q50" s="53">
        <f t="shared" si="29"/>
        <v>7.3755945350241589E-2</v>
      </c>
    </row>
    <row r="51" spans="1:17" ht="20.100000000000001" customHeight="1">
      <c r="A51" s="8"/>
      <c r="B51" t="s">
        <v>6</v>
      </c>
      <c r="C51" s="31">
        <v>55366.91</v>
      </c>
      <c r="D51" s="141">
        <v>66506.619999999981</v>
      </c>
      <c r="E51" s="214">
        <f t="shared" si="21"/>
        <v>0.38024444001400193</v>
      </c>
      <c r="F51" s="215">
        <f t="shared" si="22"/>
        <v>0.39717665961215765</v>
      </c>
      <c r="G51" s="52">
        <f t="shared" si="23"/>
        <v>0.20119797185719732</v>
      </c>
      <c r="I51" s="31">
        <v>6292.9420000000009</v>
      </c>
      <c r="J51" s="141">
        <v>8141.9049999999979</v>
      </c>
      <c r="K51" s="214">
        <f t="shared" si="24"/>
        <v>0.15830769352293939</v>
      </c>
      <c r="L51" s="215">
        <f t="shared" si="25"/>
        <v>0.18197618203033739</v>
      </c>
      <c r="M51" s="52">
        <f t="shared" si="26"/>
        <v>0.29381535695069122</v>
      </c>
      <c r="O51" s="27">
        <f t="shared" si="27"/>
        <v>1.1365889842868242</v>
      </c>
      <c r="P51" s="143">
        <f t="shared" si="28"/>
        <v>1.2242247463485592</v>
      </c>
      <c r="Q51" s="52">
        <f t="shared" si="29"/>
        <v>7.7104180379439266E-2</v>
      </c>
    </row>
    <row r="52" spans="1:17" ht="20.100000000000001" customHeight="1">
      <c r="A52" s="8"/>
      <c r="B52" t="s">
        <v>39</v>
      </c>
      <c r="C52" s="31">
        <v>853.48</v>
      </c>
      <c r="D52" s="141">
        <v>1355.11</v>
      </c>
      <c r="E52" s="218">
        <f t="shared" si="21"/>
        <v>5.8614617406525004E-3</v>
      </c>
      <c r="F52" s="219">
        <f t="shared" si="22"/>
        <v>8.092699090812781E-3</v>
      </c>
      <c r="G52" s="52">
        <f t="shared" si="23"/>
        <v>0.5877466372967145</v>
      </c>
      <c r="I52" s="31">
        <v>241.34100000000004</v>
      </c>
      <c r="J52" s="141">
        <v>327.14300000000014</v>
      </c>
      <c r="K52" s="218">
        <f t="shared" si="24"/>
        <v>6.0712679478882401E-3</v>
      </c>
      <c r="L52" s="219">
        <f t="shared" si="25"/>
        <v>7.311831090875011E-3</v>
      </c>
      <c r="M52" s="52">
        <f t="shared" si="26"/>
        <v>0.35552185496869615</v>
      </c>
      <c r="O52" s="27">
        <f t="shared" si="27"/>
        <v>2.8277288278577122</v>
      </c>
      <c r="P52" s="143">
        <f t="shared" si="28"/>
        <v>2.4141435012655812</v>
      </c>
      <c r="Q52" s="52">
        <f t="shared" si="29"/>
        <v>-0.14626060409953218</v>
      </c>
    </row>
    <row r="53" spans="1:17" ht="20.100000000000001" customHeight="1">
      <c r="A53" s="23" t="s">
        <v>114</v>
      </c>
      <c r="B53" s="15"/>
      <c r="C53" s="307">
        <f>SUM(C54:C56)</f>
        <v>9088.739999999998</v>
      </c>
      <c r="D53" s="306">
        <f>SUM(D54:D56)</f>
        <v>9318.6500000000015</v>
      </c>
      <c r="E53" s="216">
        <f t="shared" si="21"/>
        <v>6.2418922272036832E-2</v>
      </c>
      <c r="F53" s="217">
        <f t="shared" si="22"/>
        <v>5.5650855194487925E-2</v>
      </c>
      <c r="G53" s="53">
        <f t="shared" si="23"/>
        <v>2.5296135657968382E-2</v>
      </c>
      <c r="I53" s="78">
        <f>SUM(I54:I56)</f>
        <v>7535.2070000000003</v>
      </c>
      <c r="J53" s="210">
        <f>SUM(J54:J56)</f>
        <v>7595.0789999999988</v>
      </c>
      <c r="K53" s="216">
        <f t="shared" si="24"/>
        <v>0.18955859443610118</v>
      </c>
      <c r="L53" s="217">
        <f t="shared" si="25"/>
        <v>0.16975431163085211</v>
      </c>
      <c r="M53" s="53">
        <f t="shared" si="26"/>
        <v>7.9456344065927421E-3</v>
      </c>
      <c r="O53" s="63">
        <f t="shared" si="27"/>
        <v>8.2907058624187755</v>
      </c>
      <c r="P53" s="237">
        <f t="shared" si="28"/>
        <v>8.1504069795517573</v>
      </c>
      <c r="Q53" s="53">
        <f t="shared" si="29"/>
        <v>-1.6922429186998877E-2</v>
      </c>
    </row>
    <row r="54" spans="1:17" ht="20.100000000000001" customHeight="1">
      <c r="A54" s="8"/>
      <c r="B54" s="3" t="s">
        <v>7</v>
      </c>
      <c r="C54" s="31">
        <v>7813.9199999999983</v>
      </c>
      <c r="D54" s="141">
        <v>8521.44</v>
      </c>
      <c r="E54" s="214">
        <f t="shared" si="21"/>
        <v>5.3663815349532941E-2</v>
      </c>
      <c r="F54" s="215">
        <f t="shared" si="22"/>
        <v>5.08899275633828E-2</v>
      </c>
      <c r="G54" s="52">
        <f t="shared" si="23"/>
        <v>9.0546102340438916E-2</v>
      </c>
      <c r="I54" s="31">
        <v>6596.8780000000006</v>
      </c>
      <c r="J54" s="141">
        <v>6967.2559999999994</v>
      </c>
      <c r="K54" s="214">
        <f t="shared" si="24"/>
        <v>0.16595362560662744</v>
      </c>
      <c r="L54" s="215">
        <f t="shared" si="25"/>
        <v>0.15572211246728629</v>
      </c>
      <c r="M54" s="52">
        <f t="shared" si="26"/>
        <v>5.6144436807835277E-2</v>
      </c>
      <c r="O54" s="27">
        <f t="shared" si="27"/>
        <v>8.4424693367733497</v>
      </c>
      <c r="P54" s="143">
        <f t="shared" si="28"/>
        <v>8.1761486321560657</v>
      </c>
      <c r="Q54" s="52">
        <f t="shared" si="29"/>
        <v>-3.1545356458359347E-2</v>
      </c>
    </row>
    <row r="55" spans="1:17" ht="20.100000000000001" customHeight="1">
      <c r="A55" s="8"/>
      <c r="B55" s="3" t="s">
        <v>8</v>
      </c>
      <c r="C55" s="31">
        <v>1019.6800000000001</v>
      </c>
      <c r="D55" s="141">
        <v>648.69999999999993</v>
      </c>
      <c r="E55" s="214">
        <f t="shared" si="21"/>
        <v>7.0028768192676363E-3</v>
      </c>
      <c r="F55" s="215">
        <f t="shared" si="22"/>
        <v>3.8740278650517303E-3</v>
      </c>
      <c r="G55" s="52">
        <f t="shared" si="23"/>
        <v>-0.36382002196767627</v>
      </c>
      <c r="I55" s="31">
        <v>807.85399999999981</v>
      </c>
      <c r="J55" s="141">
        <v>536.81600000000003</v>
      </c>
      <c r="K55" s="214">
        <f t="shared" si="24"/>
        <v>2.0322689044850666E-2</v>
      </c>
      <c r="L55" s="215">
        <f t="shared" si="25"/>
        <v>1.1998141237560206E-2</v>
      </c>
      <c r="M55" s="52">
        <f t="shared" si="26"/>
        <v>-0.33550369249889195</v>
      </c>
      <c r="O55" s="27">
        <f t="shared" si="27"/>
        <v>7.9226227836183885</v>
      </c>
      <c r="P55" s="143">
        <f t="shared" si="28"/>
        <v>8.2752582087251429</v>
      </c>
      <c r="Q55" s="52">
        <f t="shared" si="29"/>
        <v>4.4509934997271225E-2</v>
      </c>
    </row>
    <row r="56" spans="1:17" ht="20.100000000000001" customHeight="1">
      <c r="A56" s="32"/>
      <c r="B56" s="33" t="s">
        <v>9</v>
      </c>
      <c r="C56" s="211">
        <v>255.14</v>
      </c>
      <c r="D56" s="212">
        <v>148.51000000000002</v>
      </c>
      <c r="E56" s="218">
        <f t="shared" si="21"/>
        <v>1.7522301032362549E-3</v>
      </c>
      <c r="F56" s="219">
        <f t="shared" si="22"/>
        <v>8.8689976605338774E-4</v>
      </c>
      <c r="G56" s="52">
        <f t="shared" si="23"/>
        <v>-0.41792741240103459</v>
      </c>
      <c r="I56" s="211">
        <v>130.47499999999999</v>
      </c>
      <c r="J56" s="212">
        <v>91.006999999999991</v>
      </c>
      <c r="K56" s="218">
        <f t="shared" si="24"/>
        <v>3.2822797846230765E-3</v>
      </c>
      <c r="L56" s="219">
        <f t="shared" si="25"/>
        <v>2.034057926005636E-3</v>
      </c>
      <c r="M56" s="52">
        <f t="shared" si="26"/>
        <v>-0.30249473079133937</v>
      </c>
      <c r="O56" s="27">
        <f t="shared" si="27"/>
        <v>5.1138590577722027</v>
      </c>
      <c r="P56" s="143">
        <f t="shared" si="28"/>
        <v>6.1280048481583718</v>
      </c>
      <c r="Q56" s="52">
        <f t="shared" si="29"/>
        <v>0.19831320709647612</v>
      </c>
    </row>
    <row r="57" spans="1:17" ht="20.100000000000001" customHeight="1">
      <c r="A57" s="8" t="s">
        <v>115</v>
      </c>
      <c r="B57" s="3"/>
      <c r="C57" s="19">
        <v>86.409999999999982</v>
      </c>
      <c r="D57" s="140">
        <v>52.75</v>
      </c>
      <c r="E57" s="214">
        <f t="shared" si="21"/>
        <v>5.9343969279863906E-4</v>
      </c>
      <c r="F57" s="215">
        <f t="shared" si="22"/>
        <v>3.1502230596805735E-4</v>
      </c>
      <c r="G57" s="54">
        <f t="shared" si="23"/>
        <v>-0.38953824788797581</v>
      </c>
      <c r="I57" s="19">
        <v>56.542000000000002</v>
      </c>
      <c r="J57" s="140">
        <v>99.402000000000001</v>
      </c>
      <c r="K57" s="214">
        <f t="shared" si="24"/>
        <v>1.42239251643731E-3</v>
      </c>
      <c r="L57" s="215">
        <f t="shared" si="25"/>
        <v>2.2216909244433094E-3</v>
      </c>
      <c r="M57" s="54">
        <f t="shared" si="26"/>
        <v>0.75802058646669734</v>
      </c>
      <c r="O57" s="238">
        <f t="shared" si="27"/>
        <v>6.5434556185626676</v>
      </c>
      <c r="P57" s="239">
        <f t="shared" si="28"/>
        <v>18.843981042654029</v>
      </c>
      <c r="Q57" s="54">
        <f t="shared" si="29"/>
        <v>1.8798210213571052</v>
      </c>
    </row>
    <row r="58" spans="1:17" ht="20.100000000000001" customHeight="1">
      <c r="A58" s="8" t="s">
        <v>10</v>
      </c>
      <c r="C58" s="19">
        <v>1061.0599999999997</v>
      </c>
      <c r="D58" s="140">
        <v>1112.4999999999998</v>
      </c>
      <c r="E58" s="214">
        <f t="shared" si="21"/>
        <v>7.2870630765064677E-3</v>
      </c>
      <c r="F58" s="215">
        <f t="shared" si="22"/>
        <v>6.6438353628334359E-3</v>
      </c>
      <c r="G58" s="52">
        <f t="shared" si="23"/>
        <v>4.8479822064727791E-2</v>
      </c>
      <c r="I58" s="19">
        <v>775.84099999999989</v>
      </c>
      <c r="J58" s="140">
        <v>639.5139999999999</v>
      </c>
      <c r="K58" s="214">
        <f t="shared" si="24"/>
        <v>1.9517357581005958E-2</v>
      </c>
      <c r="L58" s="215">
        <f t="shared" si="25"/>
        <v>1.4293499626309715E-2</v>
      </c>
      <c r="M58" s="52">
        <f t="shared" si="26"/>
        <v>-0.17571512719745414</v>
      </c>
      <c r="O58" s="27">
        <f t="shared" si="27"/>
        <v>7.3119427742069263</v>
      </c>
      <c r="P58" s="143">
        <f t="shared" si="28"/>
        <v>5.7484404494382026</v>
      </c>
      <c r="Q58" s="52">
        <f t="shared" si="29"/>
        <v>-0.21382857785539841</v>
      </c>
    </row>
    <row r="59" spans="1:17" ht="20.100000000000001" customHeight="1" thickBot="1">
      <c r="A59" s="8" t="s">
        <v>11</v>
      </c>
      <c r="B59" s="10"/>
      <c r="C59" s="21">
        <v>2152.63</v>
      </c>
      <c r="D59" s="142">
        <v>1364.9900000000002</v>
      </c>
      <c r="E59" s="220">
        <f t="shared" si="21"/>
        <v>1.4783660292895899E-2</v>
      </c>
      <c r="F59" s="221">
        <f t="shared" si="22"/>
        <v>8.1517023208215866E-3</v>
      </c>
      <c r="G59" s="55">
        <f t="shared" si="23"/>
        <v>-0.36589660090215215</v>
      </c>
      <c r="I59" s="21">
        <v>379.25799999999992</v>
      </c>
      <c r="J59" s="142">
        <v>306.72099999999995</v>
      </c>
      <c r="K59" s="220">
        <f t="shared" si="24"/>
        <v>9.540761575448007E-3</v>
      </c>
      <c r="L59" s="221">
        <f t="shared" si="25"/>
        <v>6.8553878396428259E-3</v>
      </c>
      <c r="M59" s="55">
        <f t="shared" si="26"/>
        <v>-0.19126030301272481</v>
      </c>
      <c r="O59" s="240">
        <f t="shared" si="27"/>
        <v>1.7618355221287443</v>
      </c>
      <c r="P59" s="241">
        <f t="shared" si="28"/>
        <v>2.2470567549945413</v>
      </c>
      <c r="Q59" s="55">
        <f t="shared" si="29"/>
        <v>0.27540665786981444</v>
      </c>
    </row>
    <row r="60" spans="1:17" ht="26.25" customHeight="1" thickBot="1">
      <c r="A60" s="12" t="s">
        <v>12</v>
      </c>
      <c r="B60" s="48"/>
      <c r="C60" s="213">
        <f>C48+C49+C50+C53+C57+C58+C59</f>
        <v>145608.73000000001</v>
      </c>
      <c r="D60" s="226">
        <f>D48+D49+D50+D53+D57+D58+D59</f>
        <v>167448.45999999996</v>
      </c>
      <c r="E60" s="222">
        <f>E48+E49+E50+E53+E57+E58+E59</f>
        <v>1</v>
      </c>
      <c r="F60" s="223">
        <f>F48+F49+F50+F53+F57+F58+F59</f>
        <v>1.0000000000000002</v>
      </c>
      <c r="G60" s="55">
        <f t="shared" si="23"/>
        <v>0.14998915243612077</v>
      </c>
      <c r="H60" s="1"/>
      <c r="I60" s="213">
        <f>I48+I49+I50+I53+I57+I58+I59</f>
        <v>39751.334000000003</v>
      </c>
      <c r="J60" s="226">
        <f>J48+J49+J50+J53+J57+J58+J59</f>
        <v>44741.597000000002</v>
      </c>
      <c r="K60" s="222">
        <f>K48+K49+K50+K53+K57+K58+K59</f>
        <v>0.99999999999999978</v>
      </c>
      <c r="L60" s="223">
        <f>L48+L49+L50+L53+L57+L58+L59</f>
        <v>1.0000000000000002</v>
      </c>
      <c r="M60" s="55">
        <f t="shared" si="26"/>
        <v>0.12553699455721407</v>
      </c>
      <c r="N60" s="1"/>
      <c r="O60" s="24">
        <f t="shared" si="27"/>
        <v>2.7300103503409447</v>
      </c>
      <c r="P60" s="242">
        <f t="shared" si="28"/>
        <v>2.6719622861864489</v>
      </c>
      <c r="Q60" s="55">
        <f t="shared" si="29"/>
        <v>-2.126294654789361E-2</v>
      </c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C13:D13 I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91</v>
      </c>
      <c r="B1" s="4"/>
    </row>
    <row r="3" spans="1:19" ht="15.75" thickBot="1"/>
    <row r="4" spans="1:19">
      <c r="A4" s="457" t="s">
        <v>16</v>
      </c>
      <c r="B4" s="445"/>
      <c r="C4" s="445"/>
      <c r="D4" s="445"/>
      <c r="E4" s="472" t="s">
        <v>1</v>
      </c>
      <c r="F4" s="473"/>
      <c r="G4" s="470" t="s">
        <v>102</v>
      </c>
      <c r="H4" s="470"/>
      <c r="I4" s="130" t="s">
        <v>0</v>
      </c>
      <c r="K4" s="474" t="s">
        <v>19</v>
      </c>
      <c r="L4" s="470"/>
      <c r="M4" s="468" t="s">
        <v>102</v>
      </c>
      <c r="N4" s="469"/>
      <c r="O4" s="130" t="s">
        <v>0</v>
      </c>
      <c r="Q4" s="480" t="s">
        <v>22</v>
      </c>
      <c r="R4" s="470"/>
      <c r="S4" s="130" t="s">
        <v>0</v>
      </c>
    </row>
    <row r="5" spans="1:19">
      <c r="A5" s="471"/>
      <c r="B5" s="446"/>
      <c r="C5" s="446"/>
      <c r="D5" s="446"/>
      <c r="E5" s="475" t="s">
        <v>171</v>
      </c>
      <c r="F5" s="476"/>
      <c r="G5" s="477" t="str">
        <f>E5</f>
        <v>jan-mar</v>
      </c>
      <c r="H5" s="477"/>
      <c r="I5" s="131" t="s">
        <v>154</v>
      </c>
      <c r="K5" s="478" t="str">
        <f>E5</f>
        <v>jan-mar</v>
      </c>
      <c r="L5" s="477"/>
      <c r="M5" s="479" t="str">
        <f>E5</f>
        <v>jan-mar</v>
      </c>
      <c r="N5" s="467"/>
      <c r="O5" s="131" t="str">
        <f>I5</f>
        <v>2026 /2025</v>
      </c>
      <c r="Q5" s="478" t="str">
        <f>E5</f>
        <v>jan-mar</v>
      </c>
      <c r="R5" s="476"/>
      <c r="S5" s="131" t="str">
        <f>O5</f>
        <v>2026 /2025</v>
      </c>
    </row>
    <row r="6" spans="1:19" ht="19.5" customHeight="1" thickBot="1">
      <c r="A6" s="458"/>
      <c r="B6" s="481"/>
      <c r="C6" s="481"/>
      <c r="D6" s="481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382961.80000000005</v>
      </c>
      <c r="F7" s="145">
        <v>321007.48</v>
      </c>
      <c r="G7" s="243">
        <f>E7/E15</f>
        <v>0.46699235824301177</v>
      </c>
      <c r="H7" s="244">
        <f>F7/F15</f>
        <v>0.43015824094303479</v>
      </c>
      <c r="I7" s="164">
        <f t="shared" ref="I7:I11" si="0">(F7-E7)/E7</f>
        <v>-0.16177676206869734</v>
      </c>
      <c r="J7" s="1"/>
      <c r="K7" s="17">
        <v>96899.611999999848</v>
      </c>
      <c r="L7" s="145">
        <v>89886.865999999849</v>
      </c>
      <c r="M7" s="243">
        <f>K7/K15</f>
        <v>0.44638954361152977</v>
      </c>
      <c r="N7" s="244">
        <f>L7/L15</f>
        <v>0.44049883966972359</v>
      </c>
      <c r="O7" s="164">
        <f t="shared" ref="O7:O18" si="1">(L7-K7)/K7</f>
        <v>-7.2371249536066357E-2</v>
      </c>
      <c r="P7" s="1"/>
      <c r="Q7" s="187">
        <f t="shared" ref="Q7:Q18" si="2">(K7/E7)*10</f>
        <v>2.5302683453023214</v>
      </c>
      <c r="R7" s="188">
        <f t="shared" ref="R7:R18" si="3">(L7/F7)*10</f>
        <v>2.8001486445113324</v>
      </c>
      <c r="S7" s="55">
        <f>(R7-Q7)/Q7</f>
        <v>0.10666074201579011</v>
      </c>
    </row>
    <row r="8" spans="1:19" s="3" customFormat="1" ht="24" customHeight="1">
      <c r="A8" s="46"/>
      <c r="B8" s="177" t="s">
        <v>33</v>
      </c>
      <c r="C8" s="177"/>
      <c r="D8" s="178"/>
      <c r="E8" s="180">
        <v>263451.90000000002</v>
      </c>
      <c r="F8" s="181">
        <v>246983.91999999998</v>
      </c>
      <c r="G8" s="245">
        <f>E8/E7</f>
        <v>0.68793258230977605</v>
      </c>
      <c r="H8" s="246">
        <f>F8/F7</f>
        <v>0.76940238277313666</v>
      </c>
      <c r="I8" s="206">
        <f t="shared" si="0"/>
        <v>-6.2508488266738785E-2</v>
      </c>
      <c r="K8" s="180">
        <v>85652.71599999984</v>
      </c>
      <c r="L8" s="181">
        <v>80206.929999999833</v>
      </c>
      <c r="M8" s="250">
        <f>K8/K7</f>
        <v>0.8839324970671707</v>
      </c>
      <c r="N8" s="246">
        <f>L8/L7</f>
        <v>0.89230978416802254</v>
      </c>
      <c r="O8" s="207">
        <f t="shared" si="1"/>
        <v>-6.3579840246980809E-2</v>
      </c>
      <c r="Q8" s="189">
        <f t="shared" si="2"/>
        <v>3.2511709348082074</v>
      </c>
      <c r="R8" s="190">
        <f t="shared" si="3"/>
        <v>3.2474555428547669</v>
      </c>
      <c r="S8" s="182">
        <f t="shared" ref="S8:S18" si="4">(R8-Q8)/Q8</f>
        <v>-1.1427857925469808E-3</v>
      </c>
    </row>
    <row r="9" spans="1:19" ht="24" customHeight="1">
      <c r="A9" s="8"/>
      <c r="B9" t="s">
        <v>37</v>
      </c>
      <c r="E9" s="19">
        <v>44010.850000000013</v>
      </c>
      <c r="F9" s="140">
        <v>38081.68</v>
      </c>
      <c r="G9" s="247">
        <f>E9/E7</f>
        <v>0.11492229773308985</v>
      </c>
      <c r="H9" s="215">
        <f>F9/F7</f>
        <v>0.11863175275541867</v>
      </c>
      <c r="I9" s="182">
        <f t="shared" ref="I9:I10" si="5">(F9-E9)/E9</f>
        <v>-0.1347206427505947</v>
      </c>
      <c r="K9" s="19">
        <v>6639.9440000000004</v>
      </c>
      <c r="L9" s="140">
        <v>6388.9380000000056</v>
      </c>
      <c r="M9" s="247">
        <f>K9/K7</f>
        <v>6.8523948269266666E-2</v>
      </c>
      <c r="N9" s="215">
        <f>L9/L7</f>
        <v>7.107754763638123E-2</v>
      </c>
      <c r="O9" s="182">
        <f t="shared" si="1"/>
        <v>-3.7802427249385664E-2</v>
      </c>
      <c r="Q9" s="189">
        <f t="shared" si="2"/>
        <v>1.5087061485974478</v>
      </c>
      <c r="R9" s="190">
        <f t="shared" si="3"/>
        <v>1.677693316051184</v>
      </c>
      <c r="S9" s="182">
        <f t="shared" si="4"/>
        <v>0.11200800607251007</v>
      </c>
    </row>
    <row r="10" spans="1:19" ht="24" customHeight="1" thickBot="1">
      <c r="A10" s="8"/>
      <c r="B10" t="s">
        <v>36</v>
      </c>
      <c r="E10" s="19">
        <v>75499.049999999974</v>
      </c>
      <c r="F10" s="140">
        <v>35941.87999999999</v>
      </c>
      <c r="G10" s="247">
        <f>E10/E7</f>
        <v>0.19714511995713402</v>
      </c>
      <c r="H10" s="215">
        <f>F10/F7</f>
        <v>0.11196586447144469</v>
      </c>
      <c r="I10" s="186">
        <f t="shared" si="5"/>
        <v>-0.52394261914553886</v>
      </c>
      <c r="K10" s="19">
        <v>4606.9520000000002</v>
      </c>
      <c r="L10" s="140">
        <v>3290.998</v>
      </c>
      <c r="M10" s="247">
        <f>K10/K7</f>
        <v>4.7543554663562609E-2</v>
      </c>
      <c r="N10" s="215">
        <f>L10/L7</f>
        <v>3.6612668195596068E-2</v>
      </c>
      <c r="O10" s="209">
        <f t="shared" si="1"/>
        <v>-0.2856452595989713</v>
      </c>
      <c r="Q10" s="189">
        <f t="shared" si="2"/>
        <v>0.61019999589398832</v>
      </c>
      <c r="R10" s="190">
        <f t="shared" si="3"/>
        <v>0.91564436807423566</v>
      </c>
      <c r="S10" s="182">
        <f t="shared" si="4"/>
        <v>0.50056436289015149</v>
      </c>
    </row>
    <row r="11" spans="1:19" ht="24" customHeight="1" thickBot="1">
      <c r="A11" s="12" t="s">
        <v>21</v>
      </c>
      <c r="B11" s="13"/>
      <c r="C11" s="13"/>
      <c r="D11" s="13"/>
      <c r="E11" s="17">
        <v>437098.3</v>
      </c>
      <c r="F11" s="145">
        <v>425246.92000000033</v>
      </c>
      <c r="G11" s="243">
        <f>E11/E15</f>
        <v>0.53300764175698834</v>
      </c>
      <c r="H11" s="244">
        <f>F11/F15</f>
        <v>0.56984175905696532</v>
      </c>
      <c r="I11" s="164">
        <f t="shared" si="0"/>
        <v>-2.7113763654536417E-2</v>
      </c>
      <c r="J11" s="1"/>
      <c r="K11" s="17">
        <v>120174.49599999998</v>
      </c>
      <c r="L11" s="145">
        <v>114170.12100000014</v>
      </c>
      <c r="M11" s="243">
        <f>K11/K15</f>
        <v>0.55361045638847028</v>
      </c>
      <c r="N11" s="244">
        <f>L11/L15</f>
        <v>0.55950116033027664</v>
      </c>
      <c r="O11" s="164">
        <f t="shared" si="1"/>
        <v>-4.9963804300039175E-2</v>
      </c>
      <c r="Q11" s="191">
        <f t="shared" si="2"/>
        <v>2.7493700158522696</v>
      </c>
      <c r="R11" s="192">
        <f t="shared" si="3"/>
        <v>2.684795953372221</v>
      </c>
      <c r="S11" s="57">
        <f t="shared" si="4"/>
        <v>-2.3486857755678065E-2</v>
      </c>
    </row>
    <row r="12" spans="1:19" s="3" customFormat="1" ht="24" customHeight="1">
      <c r="A12" s="46"/>
      <c r="B12" s="3" t="s">
        <v>33</v>
      </c>
      <c r="E12" s="31">
        <v>311808.43</v>
      </c>
      <c r="F12" s="141">
        <v>297355.59000000037</v>
      </c>
      <c r="G12" s="247">
        <f>E12/E11</f>
        <v>0.71335996959951575</v>
      </c>
      <c r="H12" s="215">
        <f>F12/F11</f>
        <v>0.69925395344427221</v>
      </c>
      <c r="I12" s="206">
        <f t="shared" ref="I12:I18" si="6">(F12-E12)/E12</f>
        <v>-4.6351665347853545E-2</v>
      </c>
      <c r="K12" s="31">
        <v>107774.96899999998</v>
      </c>
      <c r="L12" s="141">
        <v>101537.50100000013</v>
      </c>
      <c r="M12" s="247">
        <f>K12/K11</f>
        <v>0.89682064487293545</v>
      </c>
      <c r="N12" s="215">
        <f>L12/L11</f>
        <v>0.88935266171785876</v>
      </c>
      <c r="O12" s="206">
        <f t="shared" si="1"/>
        <v>-5.7874922701205776E-2</v>
      </c>
      <c r="Q12" s="189">
        <f t="shared" si="2"/>
        <v>3.4564482108453576</v>
      </c>
      <c r="R12" s="190">
        <f t="shared" si="3"/>
        <v>3.4146827708872065</v>
      </c>
      <c r="S12" s="182">
        <f t="shared" si="4"/>
        <v>-1.2083340299184269E-2</v>
      </c>
    </row>
    <row r="13" spans="1:19" ht="24" customHeight="1">
      <c r="A13" s="8"/>
      <c r="B13" s="3" t="s">
        <v>37</v>
      </c>
      <c r="D13" s="3"/>
      <c r="E13" s="19">
        <v>40907.250000000015</v>
      </c>
      <c r="F13" s="140">
        <v>41533.78</v>
      </c>
      <c r="G13" s="247">
        <f>E13/E11</f>
        <v>9.3588215740029221E-2</v>
      </c>
      <c r="H13" s="215">
        <f>F13/F11</f>
        <v>9.7669796173949872E-2</v>
      </c>
      <c r="I13" s="182">
        <f t="shared" ref="I13:I14" si="7">(F13-E13)/E13</f>
        <v>1.5315866991792019E-2</v>
      </c>
      <c r="K13" s="19">
        <v>4940.1770000000015</v>
      </c>
      <c r="L13" s="140">
        <v>5070.0290000000023</v>
      </c>
      <c r="M13" s="247">
        <f>K13/K11</f>
        <v>4.1108364623388995E-2</v>
      </c>
      <c r="N13" s="215">
        <f>L13/L11</f>
        <v>4.4407669498747367E-2</v>
      </c>
      <c r="O13" s="182">
        <f t="shared" si="1"/>
        <v>2.6284888173035245E-2</v>
      </c>
      <c r="Q13" s="189">
        <f t="shared" si="2"/>
        <v>1.2076531666147199</v>
      </c>
      <c r="R13" s="190">
        <f t="shared" si="3"/>
        <v>1.220700114461049</v>
      </c>
      <c r="S13" s="182">
        <f t="shared" si="4"/>
        <v>1.0803555364245973E-2</v>
      </c>
    </row>
    <row r="14" spans="1:19" ht="24" customHeight="1" thickBot="1">
      <c r="A14" s="8"/>
      <c r="B14" t="s">
        <v>36</v>
      </c>
      <c r="E14" s="19">
        <v>84382.62000000001</v>
      </c>
      <c r="F14" s="140">
        <v>86357.549999999974</v>
      </c>
      <c r="G14" s="247">
        <f>E14/E11</f>
        <v>0.19305181466045512</v>
      </c>
      <c r="H14" s="215">
        <f>F14/F11</f>
        <v>0.20307625038177798</v>
      </c>
      <c r="I14" s="186">
        <f t="shared" si="7"/>
        <v>2.3404464094620003E-2</v>
      </c>
      <c r="K14" s="19">
        <v>7459.3500000000031</v>
      </c>
      <c r="L14" s="140">
        <v>7562.5910000000003</v>
      </c>
      <c r="M14" s="247">
        <f>K14/K11</f>
        <v>6.2070990503675622E-2</v>
      </c>
      <c r="N14" s="215">
        <f>L14/L11</f>
        <v>6.6239668783393782E-2</v>
      </c>
      <c r="O14" s="209">
        <f t="shared" si="1"/>
        <v>1.3840482079537388E-2</v>
      </c>
      <c r="Q14" s="189">
        <f t="shared" si="2"/>
        <v>0.88399127687668422</v>
      </c>
      <c r="R14" s="190">
        <f t="shared" si="3"/>
        <v>0.87573014750881684</v>
      </c>
      <c r="S14" s="182">
        <f t="shared" si="4"/>
        <v>-9.3452611852184592E-3</v>
      </c>
    </row>
    <row r="15" spans="1:19" ht="24" customHeight="1" thickBot="1">
      <c r="A15" s="12" t="s">
        <v>12</v>
      </c>
      <c r="B15" s="13"/>
      <c r="C15" s="13"/>
      <c r="D15" s="13"/>
      <c r="E15" s="17">
        <v>820060.1</v>
      </c>
      <c r="F15" s="145">
        <v>746254.40000000026</v>
      </c>
      <c r="G15" s="243">
        <f>G7+G11</f>
        <v>1</v>
      </c>
      <c r="H15" s="244">
        <f>H7+H11</f>
        <v>1</v>
      </c>
      <c r="I15" s="164">
        <f t="shared" si="6"/>
        <v>-9.0000354852040387E-2</v>
      </c>
      <c r="J15" s="1"/>
      <c r="K15" s="17">
        <v>217074.10799999983</v>
      </c>
      <c r="L15" s="145">
        <v>204056.98699999996</v>
      </c>
      <c r="M15" s="243">
        <f>M7+M11</f>
        <v>1</v>
      </c>
      <c r="N15" s="244">
        <f>N7+N11</f>
        <v>1.0000000000000002</v>
      </c>
      <c r="O15" s="164">
        <f t="shared" si="1"/>
        <v>-5.9966253552449833E-2</v>
      </c>
      <c r="Q15" s="191">
        <f t="shared" si="2"/>
        <v>2.6470512100271653</v>
      </c>
      <c r="R15" s="192">
        <f t="shared" si="3"/>
        <v>2.7344158640806659</v>
      </c>
      <c r="S15" s="57">
        <f t="shared" si="4"/>
        <v>3.3004519792650372E-2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575260.33000000007</v>
      </c>
      <c r="F16" s="181">
        <f t="shared" ref="F16:F17" si="8">F8+F12</f>
        <v>544339.51000000036</v>
      </c>
      <c r="G16" s="245">
        <f>E16/E15</f>
        <v>0.70148557404512191</v>
      </c>
      <c r="H16" s="246">
        <f>F16/F15</f>
        <v>0.72942887840929338</v>
      </c>
      <c r="I16" s="207">
        <f t="shared" si="6"/>
        <v>-5.3751003480458512E-2</v>
      </c>
      <c r="J16" s="3"/>
      <c r="K16" s="180">
        <f t="shared" ref="K16:L18" si="9">K8+K12</f>
        <v>193427.68499999982</v>
      </c>
      <c r="L16" s="181">
        <f t="shared" si="9"/>
        <v>181744.43099999998</v>
      </c>
      <c r="M16" s="250">
        <f>K16/K15</f>
        <v>0.89106751045592214</v>
      </c>
      <c r="N16" s="246">
        <f>L16/L15</f>
        <v>0.89065527072591744</v>
      </c>
      <c r="O16" s="207">
        <f t="shared" si="1"/>
        <v>-6.0401146816185344E-2</v>
      </c>
      <c r="P16" s="3"/>
      <c r="Q16" s="189">
        <f t="shared" si="2"/>
        <v>3.3624374029059121</v>
      </c>
      <c r="R16" s="190">
        <f t="shared" si="3"/>
        <v>3.3388065290355251</v>
      </c>
      <c r="S16" s="182">
        <f t="shared" si="4"/>
        <v>-7.0279000138305982E-3</v>
      </c>
    </row>
    <row r="17" spans="1:19" ht="24" customHeight="1">
      <c r="A17" s="8"/>
      <c r="B17" s="3" t="s">
        <v>37</v>
      </c>
      <c r="C17" s="3"/>
      <c r="D17" s="183"/>
      <c r="E17" s="19">
        <f>E9+E13</f>
        <v>84918.100000000035</v>
      </c>
      <c r="F17" s="140">
        <f t="shared" si="8"/>
        <v>79615.459999999992</v>
      </c>
      <c r="G17" s="248">
        <f>E17/E15</f>
        <v>0.10355106900091839</v>
      </c>
      <c r="H17" s="215">
        <f>F17/F15</f>
        <v>0.10668675454375875</v>
      </c>
      <c r="I17" s="182">
        <f t="shared" si="6"/>
        <v>-6.2444166791297037E-2</v>
      </c>
      <c r="K17" s="19">
        <f t="shared" si="9"/>
        <v>11580.121000000003</v>
      </c>
      <c r="L17" s="140">
        <f t="shared" si="9"/>
        <v>11458.967000000008</v>
      </c>
      <c r="M17" s="247">
        <f>K17/K15</f>
        <v>5.3346394494916051E-2</v>
      </c>
      <c r="N17" s="215">
        <f>L17/L15</f>
        <v>5.6155719872508017E-2</v>
      </c>
      <c r="O17" s="182">
        <f t="shared" si="1"/>
        <v>-1.0462239556909204E-2</v>
      </c>
      <c r="Q17" s="189">
        <f t="shared" si="2"/>
        <v>1.3636811233411956</v>
      </c>
      <c r="R17" s="190">
        <f t="shared" si="3"/>
        <v>1.439289178257591</v>
      </c>
      <c r="S17" s="182">
        <f t="shared" si="4"/>
        <v>5.5444087053977686E-2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159881.66999999998</v>
      </c>
      <c r="F18" s="142">
        <f>F10+F14</f>
        <v>122299.42999999996</v>
      </c>
      <c r="G18" s="249">
        <f>E18/E15</f>
        <v>0.19496335695395983</v>
      </c>
      <c r="H18" s="221">
        <f>F18/F15</f>
        <v>0.16388436704694795</v>
      </c>
      <c r="I18" s="208">
        <f t="shared" si="6"/>
        <v>-0.23506284366431765</v>
      </c>
      <c r="K18" s="21">
        <f t="shared" si="9"/>
        <v>12066.302000000003</v>
      </c>
      <c r="L18" s="142">
        <f t="shared" si="9"/>
        <v>10853.589</v>
      </c>
      <c r="M18" s="249">
        <f>K18/K15</f>
        <v>5.5586095049161795E-2</v>
      </c>
      <c r="N18" s="221">
        <f>L18/L15</f>
        <v>5.3189009401574679E-2</v>
      </c>
      <c r="O18" s="208">
        <f t="shared" si="1"/>
        <v>-0.10050411468236109</v>
      </c>
      <c r="Q18" s="193">
        <f t="shared" si="2"/>
        <v>0.75470202431585842</v>
      </c>
      <c r="R18" s="194">
        <f t="shared" si="3"/>
        <v>0.88746030950430455</v>
      </c>
      <c r="S18" s="186">
        <f t="shared" si="4"/>
        <v>0.17590821398523773</v>
      </c>
    </row>
    <row r="19" spans="1:19" ht="6.75" customHeight="1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175</v>
      </c>
      <c r="B1" s="4"/>
    </row>
    <row r="3" spans="1:19" ht="15.75" thickBot="1"/>
    <row r="4" spans="1:19">
      <c r="A4" s="457" t="s">
        <v>16</v>
      </c>
      <c r="B4" s="445"/>
      <c r="C4" s="445"/>
      <c r="D4" s="445"/>
      <c r="E4" s="472" t="s">
        <v>1</v>
      </c>
      <c r="F4" s="473"/>
      <c r="G4" s="470" t="s">
        <v>102</v>
      </c>
      <c r="H4" s="470"/>
      <c r="I4" s="130" t="s">
        <v>0</v>
      </c>
      <c r="K4" s="474" t="s">
        <v>19</v>
      </c>
      <c r="L4" s="470"/>
      <c r="M4" s="468" t="s">
        <v>13</v>
      </c>
      <c r="N4" s="469"/>
      <c r="O4" s="130" t="s">
        <v>0</v>
      </c>
      <c r="Q4" s="480" t="s">
        <v>22</v>
      </c>
      <c r="R4" s="470"/>
      <c r="S4" s="130" t="s">
        <v>0</v>
      </c>
    </row>
    <row r="5" spans="1:19">
      <c r="A5" s="471"/>
      <c r="B5" s="446"/>
      <c r="C5" s="446"/>
      <c r="D5" s="446"/>
      <c r="E5" s="475" t="s">
        <v>58</v>
      </c>
      <c r="F5" s="476"/>
      <c r="G5" s="477" t="str">
        <f>E5</f>
        <v>mar</v>
      </c>
      <c r="H5" s="477"/>
      <c r="I5" s="131" t="s">
        <v>154</v>
      </c>
      <c r="K5" s="478" t="str">
        <f>E5</f>
        <v>mar</v>
      </c>
      <c r="L5" s="477"/>
      <c r="M5" s="479" t="str">
        <f>E5</f>
        <v>mar</v>
      </c>
      <c r="N5" s="467"/>
      <c r="O5" s="131" t="str">
        <f>I5</f>
        <v>2026 /2025</v>
      </c>
      <c r="Q5" s="478" t="str">
        <f>E5</f>
        <v>mar</v>
      </c>
      <c r="R5" s="476"/>
      <c r="S5" s="131" t="str">
        <f>O5</f>
        <v>2026 /2025</v>
      </c>
    </row>
    <row r="6" spans="1:19" ht="19.5" customHeight="1" thickBot="1">
      <c r="A6" s="458"/>
      <c r="B6" s="481"/>
      <c r="C6" s="481"/>
      <c r="D6" s="481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138721.73000000004</v>
      </c>
      <c r="F7" s="145">
        <v>123772.32999999994</v>
      </c>
      <c r="G7" s="243">
        <f>E7/E15</f>
        <v>0.48788909215002885</v>
      </c>
      <c r="H7" s="244">
        <f>F7/F15</f>
        <v>0.42501199862825711</v>
      </c>
      <c r="I7" s="164">
        <f t="shared" ref="I7:I18" si="0">(F7-E7)/E7</f>
        <v>-0.10776538037696107</v>
      </c>
      <c r="J7" s="1"/>
      <c r="K7" s="17">
        <v>34299.871999999988</v>
      </c>
      <c r="L7" s="145">
        <v>33852.828999999954</v>
      </c>
      <c r="M7" s="243">
        <f>K7/K15</f>
        <v>0.46319126794504883</v>
      </c>
      <c r="N7" s="244">
        <f>L7/L15</f>
        <v>0.43072811550274542</v>
      </c>
      <c r="O7" s="164">
        <f t="shared" ref="O7:O18" si="1">(L7-K7)/K7</f>
        <v>-1.3033372252818738E-2</v>
      </c>
      <c r="P7" s="1"/>
      <c r="Q7" s="187">
        <f t="shared" ref="Q7:R18" si="2">(K7/E7)*10</f>
        <v>2.4725666267281974</v>
      </c>
      <c r="R7" s="188">
        <f t="shared" si="2"/>
        <v>2.7350886098694249</v>
      </c>
      <c r="S7" s="55">
        <f>(R7-Q7)/Q7</f>
        <v>0.10617387628846528</v>
      </c>
    </row>
    <row r="8" spans="1:19" s="3" customFormat="1" ht="24" customHeight="1">
      <c r="A8" s="46"/>
      <c r="B8" s="177" t="s">
        <v>33</v>
      </c>
      <c r="C8" s="177"/>
      <c r="D8" s="178"/>
      <c r="E8" s="180">
        <v>94923.320000000036</v>
      </c>
      <c r="F8" s="181">
        <v>92669.499999999927</v>
      </c>
      <c r="G8" s="245">
        <f>E8/E7</f>
        <v>0.68427145480380047</v>
      </c>
      <c r="H8" s="246">
        <f>F8/F7</f>
        <v>0.74870934400281519</v>
      </c>
      <c r="I8" s="206">
        <f t="shared" si="0"/>
        <v>-2.3743585875421424E-2</v>
      </c>
      <c r="K8" s="180">
        <v>30362.020999999986</v>
      </c>
      <c r="L8" s="181">
        <v>29694.328999999951</v>
      </c>
      <c r="M8" s="250">
        <f>K8/K7</f>
        <v>0.88519341996378287</v>
      </c>
      <c r="N8" s="246">
        <f>L8/L7</f>
        <v>0.87715945394105732</v>
      </c>
      <c r="O8" s="207">
        <f t="shared" si="1"/>
        <v>-2.1991026223189682E-2</v>
      </c>
      <c r="Q8" s="189">
        <f t="shared" si="2"/>
        <v>3.1985839728319632</v>
      </c>
      <c r="R8" s="190">
        <f t="shared" si="2"/>
        <v>3.2043260188087745</v>
      </c>
      <c r="S8" s="182">
        <f t="shared" ref="S8:S18" si="3">(R8-Q8)/Q8</f>
        <v>1.7951837518048615E-3</v>
      </c>
    </row>
    <row r="9" spans="1:19" ht="24" customHeight="1">
      <c r="A9" s="8"/>
      <c r="B9" t="s">
        <v>37</v>
      </c>
      <c r="E9" s="19">
        <v>13952.190000000002</v>
      </c>
      <c r="F9" s="140">
        <v>16813.480000000007</v>
      </c>
      <c r="G9" s="247">
        <f>E9/E7</f>
        <v>0.10057681662418713</v>
      </c>
      <c r="H9" s="215">
        <f>F9/F7</f>
        <v>0.13584199311752485</v>
      </c>
      <c r="I9" s="182">
        <f t="shared" si="0"/>
        <v>0.20507819919310188</v>
      </c>
      <c r="K9" s="19">
        <v>2069.498</v>
      </c>
      <c r="L9" s="140">
        <v>2852.237000000001</v>
      </c>
      <c r="M9" s="247">
        <f>K9/K7</f>
        <v>6.0335443817399692E-2</v>
      </c>
      <c r="N9" s="215">
        <f>L9/L7</f>
        <v>8.425402201984375E-2</v>
      </c>
      <c r="O9" s="182">
        <f t="shared" si="1"/>
        <v>0.37822650710462197</v>
      </c>
      <c r="Q9" s="189">
        <f t="shared" si="2"/>
        <v>1.4832782523747166</v>
      </c>
      <c r="R9" s="190">
        <f t="shared" si="2"/>
        <v>1.696398960833807</v>
      </c>
      <c r="S9" s="182">
        <f t="shared" si="3"/>
        <v>0.14368221749215696</v>
      </c>
    </row>
    <row r="10" spans="1:19" ht="24" customHeight="1" thickBot="1">
      <c r="A10" s="8"/>
      <c r="B10" t="s">
        <v>36</v>
      </c>
      <c r="E10" s="19">
        <v>29846.219999999998</v>
      </c>
      <c r="F10" s="140">
        <v>14289.35</v>
      </c>
      <c r="G10" s="247">
        <f>E10/E7</f>
        <v>0.2151517285720124</v>
      </c>
      <c r="H10" s="215">
        <f>F10/F7</f>
        <v>0.11544866287965982</v>
      </c>
      <c r="I10" s="186">
        <f t="shared" si="0"/>
        <v>-0.5212341797386737</v>
      </c>
      <c r="K10" s="19">
        <v>1868.3529999999996</v>
      </c>
      <c r="L10" s="140">
        <v>1306.2630000000001</v>
      </c>
      <c r="M10" s="247">
        <f>K10/K7</f>
        <v>5.4471136218817384E-2</v>
      </c>
      <c r="N10" s="215">
        <f>L10/L7</f>
        <v>3.8586524039098825E-2</v>
      </c>
      <c r="O10" s="209">
        <f t="shared" si="1"/>
        <v>-0.30084785905018996</v>
      </c>
      <c r="Q10" s="189">
        <f t="shared" si="2"/>
        <v>0.62599317434502588</v>
      </c>
      <c r="R10" s="190">
        <f t="shared" si="2"/>
        <v>0.91415144845636787</v>
      </c>
      <c r="S10" s="182">
        <f t="shared" si="3"/>
        <v>0.46032175097250994</v>
      </c>
    </row>
    <row r="11" spans="1:19" ht="24" customHeight="1" thickBot="1">
      <c r="A11" s="12" t="s">
        <v>21</v>
      </c>
      <c r="B11" s="13"/>
      <c r="C11" s="13"/>
      <c r="D11" s="13"/>
      <c r="E11" s="17">
        <v>145608.72999999992</v>
      </c>
      <c r="F11" s="145">
        <v>167448.46000000002</v>
      </c>
      <c r="G11" s="243">
        <f>E11/E15</f>
        <v>0.51211090784997138</v>
      </c>
      <c r="H11" s="244">
        <f>F11/F15</f>
        <v>0.57498800137174289</v>
      </c>
      <c r="I11" s="164">
        <f t="shared" si="0"/>
        <v>0.14998915243612185</v>
      </c>
      <c r="J11" s="1"/>
      <c r="K11" s="17">
        <v>39751.333999999973</v>
      </c>
      <c r="L11" s="145">
        <v>44741.597000000002</v>
      </c>
      <c r="M11" s="243">
        <f>K11/K15</f>
        <v>0.53680873205495117</v>
      </c>
      <c r="N11" s="244">
        <f>L11/L15</f>
        <v>0.56927188449725474</v>
      </c>
      <c r="O11" s="164">
        <f t="shared" si="1"/>
        <v>0.1255369945572149</v>
      </c>
      <c r="Q11" s="191">
        <f t="shared" si="2"/>
        <v>2.7300103503409439</v>
      </c>
      <c r="R11" s="192">
        <f t="shared" si="2"/>
        <v>2.6719622861864476</v>
      </c>
      <c r="S11" s="57">
        <f t="shared" si="3"/>
        <v>-2.126294654789378E-2</v>
      </c>
    </row>
    <row r="12" spans="1:19" s="3" customFormat="1" ht="24" customHeight="1">
      <c r="A12" s="46"/>
      <c r="B12" s="3" t="s">
        <v>33</v>
      </c>
      <c r="E12" s="31">
        <v>108819.94999999991</v>
      </c>
      <c r="F12" s="141">
        <v>117722.19</v>
      </c>
      <c r="G12" s="247">
        <f>E12/E11</f>
        <v>0.74734495658330358</v>
      </c>
      <c r="H12" s="215">
        <f>F12/F11</f>
        <v>0.70303536980871595</v>
      </c>
      <c r="I12" s="206">
        <f t="shared" si="0"/>
        <v>8.1807058356487938E-2</v>
      </c>
      <c r="K12" s="31">
        <v>35924.453999999969</v>
      </c>
      <c r="L12" s="141">
        <v>39639.485000000001</v>
      </c>
      <c r="M12" s="247">
        <f>K12/K11</f>
        <v>0.90372952012126162</v>
      </c>
      <c r="N12" s="215">
        <f>L12/L11</f>
        <v>0.88596491090829854</v>
      </c>
      <c r="O12" s="206">
        <f t="shared" si="1"/>
        <v>0.10341231630131484</v>
      </c>
      <c r="Q12" s="189">
        <f t="shared" si="2"/>
        <v>3.3012746284114263</v>
      </c>
      <c r="R12" s="190">
        <f t="shared" si="2"/>
        <v>3.367205876818975</v>
      </c>
      <c r="S12" s="182">
        <f t="shared" si="3"/>
        <v>1.9971452190051465E-2</v>
      </c>
    </row>
    <row r="13" spans="1:19" ht="24" customHeight="1">
      <c r="A13" s="8"/>
      <c r="B13" s="3" t="s">
        <v>37</v>
      </c>
      <c r="D13" s="3"/>
      <c r="E13" s="19">
        <v>14880.86</v>
      </c>
      <c r="F13" s="140">
        <v>17783.45</v>
      </c>
      <c r="G13" s="247">
        <f>E13/E11</f>
        <v>0.10219758114777877</v>
      </c>
      <c r="H13" s="215">
        <f>F13/F11</f>
        <v>0.10620252942308336</v>
      </c>
      <c r="I13" s="182">
        <f t="shared" si="0"/>
        <v>0.19505525890304728</v>
      </c>
      <c r="K13" s="19">
        <v>1726.0649999999998</v>
      </c>
      <c r="L13" s="140">
        <v>2205.8560000000007</v>
      </c>
      <c r="M13" s="247">
        <f>K13/K11</f>
        <v>4.3421561651239199E-2</v>
      </c>
      <c r="N13" s="215">
        <f>L13/L11</f>
        <v>4.9302129291451099E-2</v>
      </c>
      <c r="O13" s="182">
        <f t="shared" si="1"/>
        <v>0.2779680950601518</v>
      </c>
      <c r="Q13" s="189">
        <f t="shared" si="2"/>
        <v>1.1599228808012438</v>
      </c>
      <c r="R13" s="190">
        <f t="shared" si="2"/>
        <v>1.2403982354380059</v>
      </c>
      <c r="S13" s="182">
        <f t="shared" si="3"/>
        <v>6.9379918241781552E-2</v>
      </c>
    </row>
    <row r="14" spans="1:19" ht="24" customHeight="1" thickBot="1">
      <c r="A14" s="8"/>
      <c r="B14" t="s">
        <v>36</v>
      </c>
      <c r="E14" s="19">
        <v>21907.920000000002</v>
      </c>
      <c r="F14" s="140">
        <v>31942.82</v>
      </c>
      <c r="G14" s="247">
        <f>E14/E11</f>
        <v>0.15045746226891762</v>
      </c>
      <c r="H14" s="215">
        <f>F14/F11</f>
        <v>0.19076210076820052</v>
      </c>
      <c r="I14" s="186">
        <f t="shared" si="0"/>
        <v>0.45804896128888534</v>
      </c>
      <c r="K14" s="19">
        <v>2100.8150000000005</v>
      </c>
      <c r="L14" s="140">
        <v>2896.2559999999999</v>
      </c>
      <c r="M14" s="247">
        <f>K14/K11</f>
        <v>5.2848918227499028E-2</v>
      </c>
      <c r="N14" s="215">
        <f>L14/L11</f>
        <v>6.4732959800250303E-2</v>
      </c>
      <c r="O14" s="209">
        <f t="shared" si="1"/>
        <v>0.37863448233185654</v>
      </c>
      <c r="Q14" s="189">
        <f t="shared" si="2"/>
        <v>0.95892946477803465</v>
      </c>
      <c r="R14" s="190">
        <f t="shared" si="2"/>
        <v>0.90670015984812857</v>
      </c>
      <c r="S14" s="182">
        <f t="shared" si="3"/>
        <v>-5.4466263524393523E-2</v>
      </c>
    </row>
    <row r="15" spans="1:19" ht="24" customHeight="1" thickBot="1">
      <c r="A15" s="12" t="s">
        <v>12</v>
      </c>
      <c r="B15" s="13"/>
      <c r="C15" s="13"/>
      <c r="D15" s="13"/>
      <c r="E15" s="17">
        <v>284330.4599999999</v>
      </c>
      <c r="F15" s="145">
        <v>291220.78999999998</v>
      </c>
      <c r="G15" s="243">
        <f>G7+G11</f>
        <v>1.0000000000000002</v>
      </c>
      <c r="H15" s="244">
        <f>H7+H11</f>
        <v>1</v>
      </c>
      <c r="I15" s="164">
        <f t="shared" si="0"/>
        <v>2.4233527424392297E-2</v>
      </c>
      <c r="J15" s="1"/>
      <c r="K15" s="17">
        <v>74051.205999999962</v>
      </c>
      <c r="L15" s="145">
        <v>78594.425999999949</v>
      </c>
      <c r="M15" s="243">
        <f>M7+M11</f>
        <v>1</v>
      </c>
      <c r="N15" s="244">
        <f>N7+N11</f>
        <v>1.0000000000000002</v>
      </c>
      <c r="O15" s="164">
        <f t="shared" si="1"/>
        <v>6.1352410654864811E-2</v>
      </c>
      <c r="Q15" s="191">
        <f t="shared" si="2"/>
        <v>2.6044063657477992</v>
      </c>
      <c r="R15" s="192">
        <f t="shared" si="2"/>
        <v>2.6987917311810037</v>
      </c>
      <c r="S15" s="57">
        <f t="shared" si="3"/>
        <v>3.6240644576255983E-2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203743.26999999996</v>
      </c>
      <c r="F16" s="181">
        <f t="shared" ref="F16:F17" si="4">F8+F12</f>
        <v>210391.68999999994</v>
      </c>
      <c r="G16" s="245">
        <f>E16/E15</f>
        <v>0.71657208306137876</v>
      </c>
      <c r="H16" s="246">
        <f>F16/F15</f>
        <v>0.72244735686624562</v>
      </c>
      <c r="I16" s="207">
        <f t="shared" si="0"/>
        <v>3.2631360044432317E-2</v>
      </c>
      <c r="J16" s="3"/>
      <c r="K16" s="180">
        <f t="shared" ref="K16:L18" si="5">K8+K12</f>
        <v>66286.474999999948</v>
      </c>
      <c r="L16" s="181">
        <f t="shared" si="5"/>
        <v>69333.813999999955</v>
      </c>
      <c r="M16" s="250">
        <f>K16/K15</f>
        <v>0.89514376038656251</v>
      </c>
      <c r="N16" s="246">
        <f>L16/L15</f>
        <v>0.88217215302265839</v>
      </c>
      <c r="O16" s="207">
        <f t="shared" si="1"/>
        <v>4.597225904681173E-2</v>
      </c>
      <c r="P16" s="3"/>
      <c r="Q16" s="189">
        <f t="shared" si="2"/>
        <v>3.2534313894147262</v>
      </c>
      <c r="R16" s="190">
        <f t="shared" si="2"/>
        <v>3.2954635232979008</v>
      </c>
      <c r="S16" s="182">
        <f t="shared" si="3"/>
        <v>1.2919323892899416E-2</v>
      </c>
    </row>
    <row r="17" spans="1:19" ht="24" customHeight="1">
      <c r="A17" s="8"/>
      <c r="B17" s="3" t="s">
        <v>37</v>
      </c>
      <c r="C17" s="3"/>
      <c r="D17" s="183"/>
      <c r="E17" s="19">
        <f>E9+E13</f>
        <v>28833.050000000003</v>
      </c>
      <c r="F17" s="140">
        <f t="shared" si="4"/>
        <v>34596.930000000008</v>
      </c>
      <c r="G17" s="248">
        <f>E17/E15</f>
        <v>0.10140682781577469</v>
      </c>
      <c r="H17" s="215">
        <f>F17/F15</f>
        <v>0.1187996571261276</v>
      </c>
      <c r="I17" s="182">
        <f t="shared" si="0"/>
        <v>0.19990531698866421</v>
      </c>
      <c r="K17" s="19">
        <f t="shared" si="5"/>
        <v>3795.5630000000001</v>
      </c>
      <c r="L17" s="140">
        <f t="shared" si="5"/>
        <v>5058.0930000000017</v>
      </c>
      <c r="M17" s="247">
        <f>K17/K15</f>
        <v>5.1255924177656231E-2</v>
      </c>
      <c r="N17" s="215">
        <f>L17/L15</f>
        <v>6.4356892179605774E-2</v>
      </c>
      <c r="O17" s="182">
        <f t="shared" si="1"/>
        <v>0.33263312978865101</v>
      </c>
      <c r="Q17" s="189">
        <f t="shared" si="2"/>
        <v>1.3163931668692697</v>
      </c>
      <c r="R17" s="190">
        <f t="shared" si="2"/>
        <v>1.4620063109645856</v>
      </c>
      <c r="S17" s="182">
        <f t="shared" si="3"/>
        <v>0.11061523848655518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51754.14</v>
      </c>
      <c r="F18" s="142">
        <f>F10+F14</f>
        <v>46232.17</v>
      </c>
      <c r="G18" s="249">
        <f>E18/E15</f>
        <v>0.18202108912284676</v>
      </c>
      <c r="H18" s="221">
        <f>F18/F15</f>
        <v>0.15875298600762672</v>
      </c>
      <c r="I18" s="208">
        <f t="shared" si="0"/>
        <v>-0.10669619860362864</v>
      </c>
      <c r="K18" s="21">
        <f t="shared" si="5"/>
        <v>3969.1680000000001</v>
      </c>
      <c r="L18" s="142">
        <f t="shared" si="5"/>
        <v>4202.5190000000002</v>
      </c>
      <c r="M18" s="249">
        <f>K18/K15</f>
        <v>5.3600315435781046E-2</v>
      </c>
      <c r="N18" s="221">
        <f>L18/L15</f>
        <v>5.3470954797735948E-2</v>
      </c>
      <c r="O18" s="208">
        <f t="shared" si="1"/>
        <v>5.8790910336876674E-2</v>
      </c>
      <c r="Q18" s="193">
        <f t="shared" si="2"/>
        <v>0.76692763129674268</v>
      </c>
      <c r="R18" s="194">
        <f t="shared" si="2"/>
        <v>0.90900318977024008</v>
      </c>
      <c r="S18" s="186">
        <f t="shared" si="3"/>
        <v>0.1852528878549754</v>
      </c>
    </row>
    <row r="19" spans="1:19" ht="6.75" customHeight="1">
      <c r="Q19" s="195"/>
      <c r="R19" s="195"/>
    </row>
    <row r="20" spans="1:19">
      <c r="Q20"/>
      <c r="R20"/>
    </row>
    <row r="21" spans="1:19">
      <c r="Q21"/>
      <c r="R21"/>
    </row>
    <row r="22" spans="1:19">
      <c r="Q22"/>
      <c r="R22"/>
    </row>
    <row r="23" spans="1:19">
      <c r="Q23"/>
      <c r="R23"/>
    </row>
    <row r="24" spans="1:19">
      <c r="Q24"/>
      <c r="R24"/>
    </row>
    <row r="25" spans="1:19">
      <c r="Q25"/>
      <c r="R25"/>
    </row>
    <row r="26" spans="1:19">
      <c r="Q26"/>
      <c r="R26"/>
    </row>
    <row r="27" spans="1:19" ht="19.5" customHeight="1">
      <c r="Q27"/>
      <c r="R27"/>
    </row>
    <row r="28" spans="1:19" ht="24" customHeight="1">
      <c r="Q28"/>
      <c r="R28"/>
    </row>
    <row r="29" spans="1:19" ht="24" customHeight="1">
      <c r="Q29"/>
      <c r="R29"/>
    </row>
    <row r="30" spans="1:19" ht="24" customHeight="1">
      <c r="Q30"/>
      <c r="R30"/>
    </row>
    <row r="31" spans="1:19" ht="24" customHeight="1">
      <c r="Q31"/>
      <c r="R31"/>
    </row>
    <row r="32" spans="1:19" ht="24" customHeight="1">
      <c r="Q32"/>
      <c r="R32"/>
    </row>
    <row r="33" spans="17:18" ht="24" customHeight="1">
      <c r="Q33"/>
      <c r="R33"/>
    </row>
    <row r="34" spans="17:18" ht="24" customHeight="1">
      <c r="Q34"/>
      <c r="R34"/>
    </row>
    <row r="35" spans="17:18" ht="24" customHeight="1">
      <c r="Q35"/>
      <c r="R35"/>
    </row>
    <row r="36" spans="17:18" ht="24" customHeight="1">
      <c r="Q36"/>
      <c r="R36"/>
    </row>
    <row r="37" spans="17:18" ht="24" customHeight="1">
      <c r="Q37"/>
      <c r="R37"/>
    </row>
    <row r="38" spans="17:18" ht="24" customHeight="1">
      <c r="Q38"/>
      <c r="R38"/>
    </row>
    <row r="39" spans="17:18" ht="24" customHeight="1">
      <c r="Q39"/>
      <c r="R39"/>
    </row>
    <row r="40" spans="17:18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28</vt:i4>
      </vt:variant>
      <vt:variant>
        <vt:lpstr>Intervalos com Nome</vt:lpstr>
      </vt:variant>
      <vt:variant>
        <vt:i4>19</vt:i4>
      </vt:variant>
    </vt:vector>
  </HeadingPairs>
  <TitlesOfParts>
    <vt:vector size="47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1 (2)</vt:lpstr>
      <vt:lpstr>'1'!Área_de_Impressão</vt:lpstr>
      <vt:lpstr>'11'!Área_de_Impressão</vt:lpstr>
      <vt:lpstr>'13'!Área_de_Impressão</vt:lpstr>
      <vt:lpstr>'15'!Área_de_Impressão</vt:lpstr>
      <vt:lpstr>'17'!Área_de_Impressão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2026-05-14T10:17:33Z</dcterms:modified>
</cp:coreProperties>
</file>